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showInkAnnotation="0" defaultThemeVersion="124226"/>
  <mc:AlternateContent xmlns:mc="http://schemas.openxmlformats.org/markup-compatibility/2006">
    <mc:Choice Requires="x15">
      <x15ac:absPath xmlns:x15ac="http://schemas.microsoft.com/office/spreadsheetml/2010/11/ac" url="T:\COMMERCIAL\NEEL-TRIMARANS\TARIFS NEEL-TRIMARANS\TARIFS AVRIL 2023\"/>
    </mc:Choice>
  </mc:AlternateContent>
  <xr:revisionPtr revIDLastSave="0" documentId="13_ncr:1_{318CEDAE-8E50-41D0-9C6B-E001E79E8C84}" xr6:coauthVersionLast="47" xr6:coauthVersionMax="47" xr10:uidLastSave="{00000000-0000-0000-0000-000000000000}"/>
  <bookViews>
    <workbookView xWindow="-120" yWindow="-120" windowWidth="29040" windowHeight="15720" tabRatio="492" firstSheet="1" activeTab="1" xr2:uid="{00000000-000D-0000-FFFF-FFFF00000000}"/>
  </bookViews>
  <sheets>
    <sheet name="Feuil2" sheetId="2" state="hidden" r:id="rId1"/>
    <sheet name="NEEL 52 TARIF-PRICE LIST" sheetId="16" r:id="rId2"/>
    <sheet name="FICHE DE FABRICATION NEEL 52" sheetId="18" state="hidden" r:id="rId3"/>
  </sheets>
  <externalReferences>
    <externalReference r:id="rId4"/>
  </externalReferences>
  <definedNames>
    <definedName name="_xlnm.Print_Area" localSheetId="2">'FICHE DE FABRICATION NEEL 52'!$A$1:$E$240</definedName>
    <definedName name="_xlnm.Print_Area" localSheetId="1">'NEEL 52 TARIF-PRICE LIST'!$A$1:$E$237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5" i="16" l="1"/>
  <c r="D224" i="16"/>
  <c r="C230" i="16"/>
  <c r="E210" i="16" l="1"/>
  <c r="E209" i="16"/>
  <c r="E208" i="16"/>
  <c r="E207" i="16"/>
  <c r="E206" i="16"/>
  <c r="E205" i="16"/>
  <c r="E204" i="16"/>
  <c r="E201" i="16"/>
  <c r="E200" i="16"/>
  <c r="E199" i="16"/>
  <c r="E198" i="16"/>
  <c r="E197" i="16"/>
  <c r="E196" i="16"/>
  <c r="E195" i="16"/>
  <c r="E194" i="16"/>
  <c r="E191" i="16"/>
  <c r="E190" i="16"/>
  <c r="E189" i="16"/>
  <c r="E188" i="16"/>
  <c r="E187" i="16"/>
  <c r="E186" i="16"/>
  <c r="E185" i="16"/>
  <c r="E184" i="16"/>
  <c r="E183" i="16"/>
  <c r="E182" i="16"/>
  <c r="E181" i="16"/>
  <c r="E180" i="16"/>
  <c r="E179" i="16"/>
  <c r="E176" i="16"/>
  <c r="E175" i="16"/>
  <c r="E174" i="16"/>
  <c r="E173" i="16"/>
  <c r="E172" i="16"/>
  <c r="E170" i="16"/>
  <c r="E169" i="16"/>
  <c r="E168" i="16"/>
  <c r="E167" i="16"/>
  <c r="E166" i="16"/>
  <c r="E165" i="16"/>
  <c r="E164" i="16"/>
  <c r="E163" i="16"/>
  <c r="E162" i="16"/>
  <c r="E161" i="16"/>
  <c r="E160" i="16"/>
  <c r="E159" i="16"/>
  <c r="E156" i="16"/>
  <c r="E155" i="16"/>
  <c r="E154" i="16"/>
  <c r="E153" i="16"/>
  <c r="E151" i="16"/>
  <c r="E150" i="16"/>
  <c r="E149" i="16"/>
  <c r="E148" i="16"/>
  <c r="E147" i="16"/>
  <c r="E145" i="16"/>
  <c r="E143" i="16"/>
  <c r="E142" i="16"/>
  <c r="E141" i="16"/>
  <c r="E140" i="16"/>
  <c r="E139" i="16"/>
  <c r="E138" i="16"/>
  <c r="E133" i="16"/>
  <c r="E131" i="16"/>
  <c r="E130" i="16"/>
  <c r="E129" i="16"/>
  <c r="E128" i="16"/>
  <c r="E127" i="16"/>
  <c r="E126" i="16"/>
  <c r="E125" i="16"/>
  <c r="E123" i="16"/>
  <c r="E122" i="16"/>
  <c r="E119" i="16"/>
  <c r="E118" i="16"/>
  <c r="E117" i="16"/>
  <c r="E111" i="16"/>
  <c r="E110" i="16"/>
  <c r="E109" i="16"/>
  <c r="E108" i="16"/>
  <c r="E107" i="16"/>
  <c r="E106" i="16"/>
  <c r="E105" i="16"/>
  <c r="E104" i="16"/>
  <c r="E103" i="16"/>
  <c r="E102" i="16"/>
  <c r="E101" i="16"/>
  <c r="E100" i="16"/>
  <c r="E99" i="16"/>
  <c r="E98" i="16"/>
  <c r="E96" i="16"/>
  <c r="E95" i="16"/>
  <c r="E94" i="16"/>
  <c r="E93" i="16"/>
  <c r="E92" i="16"/>
  <c r="E91" i="16"/>
  <c r="E90" i="16"/>
  <c r="E84" i="16"/>
  <c r="E83" i="16"/>
  <c r="E82" i="16"/>
  <c r="E81" i="16"/>
  <c r="E80" i="16"/>
  <c r="E79" i="16"/>
  <c r="E78" i="16"/>
  <c r="E75" i="16"/>
  <c r="E74" i="16"/>
  <c r="E73" i="16"/>
  <c r="E72" i="16"/>
  <c r="E71" i="16"/>
  <c r="E70" i="16"/>
  <c r="E69" i="16"/>
  <c r="E68" i="16"/>
  <c r="E67" i="16"/>
  <c r="E66" i="16"/>
  <c r="E65" i="16"/>
  <c r="E64" i="16"/>
  <c r="E61" i="16"/>
  <c r="E60" i="16"/>
  <c r="E59" i="16"/>
  <c r="E58" i="16"/>
  <c r="E3" i="18" l="1"/>
  <c r="C92" i="18" l="1"/>
  <c r="B92" i="18"/>
  <c r="A92" i="18"/>
  <c r="C78" i="18" l="1"/>
  <c r="D28" i="18"/>
  <c r="D27" i="18"/>
  <c r="D26" i="18"/>
  <c r="D25" i="18" a="1"/>
  <c r="D25" i="18" s="1"/>
  <c r="C213" i="16" a="1"/>
  <c r="C213" i="16" s="1"/>
  <c r="C16" i="18"/>
  <c r="C15" i="18"/>
  <c r="C225" i="18"/>
  <c r="B225" i="18"/>
  <c r="A225" i="18"/>
  <c r="C224" i="18"/>
  <c r="B224" i="18"/>
  <c r="A224" i="18"/>
  <c r="C223" i="18"/>
  <c r="B223" i="18"/>
  <c r="A223" i="18"/>
  <c r="C222" i="18"/>
  <c r="B222" i="18"/>
  <c r="A222" i="18"/>
  <c r="C221" i="18"/>
  <c r="B221" i="18"/>
  <c r="A221" i="18"/>
  <c r="C220" i="18"/>
  <c r="B220" i="18"/>
  <c r="A220" i="18"/>
  <c r="C219" i="18"/>
  <c r="B219" i="18"/>
  <c r="A219" i="18"/>
  <c r="C216" i="18"/>
  <c r="C215" i="18"/>
  <c r="C214" i="18"/>
  <c r="C213" i="18"/>
  <c r="C212" i="18"/>
  <c r="C211" i="18"/>
  <c r="B216" i="18"/>
  <c r="B215" i="18"/>
  <c r="B214" i="18"/>
  <c r="B213" i="18"/>
  <c r="B212" i="18"/>
  <c r="B211" i="18"/>
  <c r="A216" i="18"/>
  <c r="A215" i="18"/>
  <c r="A214" i="18"/>
  <c r="A213" i="18"/>
  <c r="A212" i="18"/>
  <c r="A211" i="18"/>
  <c r="A210" i="18"/>
  <c r="C206" i="18"/>
  <c r="B206" i="18"/>
  <c r="A206" i="18"/>
  <c r="C205" i="18"/>
  <c r="B205" i="18"/>
  <c r="A205" i="18"/>
  <c r="C204" i="18"/>
  <c r="B204" i="18"/>
  <c r="A204" i="18"/>
  <c r="C203" i="18"/>
  <c r="B203" i="18"/>
  <c r="A203" i="18"/>
  <c r="C202" i="18"/>
  <c r="B202" i="18"/>
  <c r="A202" i="18"/>
  <c r="C201" i="18"/>
  <c r="B201" i="18"/>
  <c r="A201" i="18"/>
  <c r="B200" i="18"/>
  <c r="A200" i="18"/>
  <c r="B199" i="18"/>
  <c r="A199" i="18"/>
  <c r="B198" i="18"/>
  <c r="A198" i="18"/>
  <c r="B197" i="18"/>
  <c r="A197" i="18"/>
  <c r="B196" i="18"/>
  <c r="A196" i="18"/>
  <c r="B195" i="18"/>
  <c r="A195" i="18"/>
  <c r="C200" i="18"/>
  <c r="C199" i="18"/>
  <c r="C198" i="18"/>
  <c r="C197" i="18"/>
  <c r="C196" i="18"/>
  <c r="C195" i="18"/>
  <c r="C194" i="18"/>
  <c r="B194" i="18"/>
  <c r="A194" i="18"/>
  <c r="C191" i="18"/>
  <c r="C190" i="18"/>
  <c r="C189" i="18"/>
  <c r="C188" i="18"/>
  <c r="C187" i="18"/>
  <c r="C186" i="18"/>
  <c r="C185" i="18"/>
  <c r="C184" i="18"/>
  <c r="C183" i="18"/>
  <c r="B186" i="18"/>
  <c r="C160" i="18"/>
  <c r="C159" i="18"/>
  <c r="C158" i="18"/>
  <c r="C157" i="18"/>
  <c r="C156" i="18"/>
  <c r="C155" i="18"/>
  <c r="C154" i="18"/>
  <c r="C153" i="18"/>
  <c r="C152" i="18"/>
  <c r="C151" i="18"/>
  <c r="C150" i="18"/>
  <c r="C149" i="18"/>
  <c r="C148" i="18"/>
  <c r="C147" i="18"/>
  <c r="C146" i="18"/>
  <c r="C145" i="18"/>
  <c r="B159" i="18"/>
  <c r="B158" i="18"/>
  <c r="B157" i="18"/>
  <c r="B156" i="18"/>
  <c r="B155" i="18"/>
  <c r="B154" i="18"/>
  <c r="B151" i="18"/>
  <c r="B150" i="18"/>
  <c r="B149" i="18"/>
  <c r="B148" i="18"/>
  <c r="B147" i="18"/>
  <c r="B146" i="18"/>
  <c r="B145" i="18"/>
  <c r="A159" i="18"/>
  <c r="A158" i="18"/>
  <c r="A157" i="18"/>
  <c r="A156" i="18"/>
  <c r="A155" i="18"/>
  <c r="A154" i="18"/>
  <c r="A153" i="18"/>
  <c r="A152" i="18"/>
  <c r="A151" i="18"/>
  <c r="A150" i="18"/>
  <c r="A149" i="18"/>
  <c r="A148" i="18"/>
  <c r="A147" i="18"/>
  <c r="A146" i="18"/>
  <c r="A145" i="18"/>
  <c r="C144" i="18"/>
  <c r="C143" i="18"/>
  <c r="A144" i="18"/>
  <c r="B143" i="18"/>
  <c r="A143" i="18"/>
  <c r="C133" i="18"/>
  <c r="C132" i="18"/>
  <c r="C131" i="18"/>
  <c r="C129" i="18"/>
  <c r="C128" i="18"/>
  <c r="C127" i="18"/>
  <c r="E114" i="16"/>
  <c r="E113" i="16"/>
  <c r="C124" i="18"/>
  <c r="C123" i="18"/>
  <c r="C122" i="18"/>
  <c r="C121" i="18"/>
  <c r="C120" i="18"/>
  <c r="C119" i="18"/>
  <c r="C118" i="18"/>
  <c r="C117" i="18"/>
  <c r="C116" i="18"/>
  <c r="C115" i="18"/>
  <c r="C114" i="18"/>
  <c r="C113" i="18"/>
  <c r="C112" i="18"/>
  <c r="C111" i="18"/>
  <c r="C110" i="18"/>
  <c r="C109" i="18"/>
  <c r="C108" i="18"/>
  <c r="C107" i="18"/>
  <c r="C106" i="18"/>
  <c r="C105" i="18"/>
  <c r="C104" i="18"/>
  <c r="C103" i="18"/>
  <c r="C102" i="18"/>
  <c r="B124" i="18"/>
  <c r="B123" i="18"/>
  <c r="B122" i="18"/>
  <c r="B121" i="18"/>
  <c r="B120" i="18"/>
  <c r="B119" i="18"/>
  <c r="B118" i="18"/>
  <c r="B117" i="18"/>
  <c r="B116" i="18"/>
  <c r="B115" i="18"/>
  <c r="B114" i="18"/>
  <c r="B113" i="18"/>
  <c r="B112" i="18"/>
  <c r="B111" i="18"/>
  <c r="B110" i="18"/>
  <c r="B109" i="18"/>
  <c r="B108" i="18"/>
  <c r="B107" i="18"/>
  <c r="B106" i="18"/>
  <c r="B105" i="18"/>
  <c r="B104" i="18"/>
  <c r="B103" i="18"/>
  <c r="B102" i="18"/>
  <c r="A124" i="18"/>
  <c r="A123" i="18"/>
  <c r="A122" i="18"/>
  <c r="A121" i="18"/>
  <c r="A120" i="18"/>
  <c r="A119" i="18"/>
  <c r="A118" i="18"/>
  <c r="A117" i="18"/>
  <c r="A116" i="18"/>
  <c r="A115" i="18"/>
  <c r="A114" i="18"/>
  <c r="A113" i="18"/>
  <c r="A112" i="18"/>
  <c r="A111" i="18"/>
  <c r="A110" i="18"/>
  <c r="A109" i="18"/>
  <c r="A108" i="18"/>
  <c r="A107" i="18"/>
  <c r="A106" i="18"/>
  <c r="A105" i="18"/>
  <c r="A104" i="18"/>
  <c r="C98" i="18"/>
  <c r="C97" i="18"/>
  <c r="C96" i="18"/>
  <c r="C95" i="18"/>
  <c r="C94" i="18"/>
  <c r="C93" i="18"/>
  <c r="B98" i="18"/>
  <c r="B97" i="18"/>
  <c r="B96" i="18"/>
  <c r="B95" i="18"/>
  <c r="A98" i="18"/>
  <c r="A97" i="18"/>
  <c r="A96" i="18"/>
  <c r="A95" i="18"/>
  <c r="B78" i="18"/>
  <c r="A78" i="18"/>
  <c r="B72" i="18"/>
  <c r="A74" i="18"/>
  <c r="C74" i="18"/>
  <c r="C219" i="16" l="1"/>
  <c r="E24" i="16" l="1"/>
  <c r="C170" i="18" l="1"/>
  <c r="C171" i="18"/>
  <c r="C168" i="18"/>
  <c r="C169" i="18"/>
  <c r="C165" i="18"/>
  <c r="C166" i="18"/>
  <c r="C164" i="18"/>
  <c r="C163" i="18"/>
  <c r="C162" i="18"/>
  <c r="C142" i="18"/>
  <c r="C138" i="18"/>
  <c r="C139" i="18"/>
  <c r="C140" i="18"/>
  <c r="C141" i="18"/>
  <c r="B162" i="18"/>
  <c r="B163" i="18"/>
  <c r="B164" i="18"/>
  <c r="B165" i="18"/>
  <c r="B166" i="18"/>
  <c r="B168" i="18"/>
  <c r="B169" i="18"/>
  <c r="B170" i="18"/>
  <c r="B171" i="18"/>
  <c r="B138" i="18"/>
  <c r="B139" i="18"/>
  <c r="B140" i="18"/>
  <c r="B141" i="18"/>
  <c r="B142" i="18"/>
  <c r="A170" i="18"/>
  <c r="A171" i="18"/>
  <c r="A168" i="18"/>
  <c r="A169" i="18"/>
  <c r="A166" i="18"/>
  <c r="A167" i="18"/>
  <c r="A162" i="18"/>
  <c r="A163" i="18"/>
  <c r="A164" i="18"/>
  <c r="A165" i="18"/>
  <c r="A138" i="18"/>
  <c r="A139" i="18"/>
  <c r="A140" i="18"/>
  <c r="A141" i="18"/>
  <c r="A142" i="18"/>
  <c r="A161" i="18"/>
  <c r="C126" i="18"/>
  <c r="C130" i="18"/>
  <c r="B127" i="18"/>
  <c r="B128" i="18"/>
  <c r="B129" i="18"/>
  <c r="B131" i="18"/>
  <c r="B132" i="18"/>
  <c r="B133" i="18"/>
  <c r="A133" i="18"/>
  <c r="A130" i="18"/>
  <c r="A131" i="18"/>
  <c r="A132" i="18"/>
  <c r="A126" i="18"/>
  <c r="A127" i="18"/>
  <c r="A128" i="18"/>
  <c r="A129" i="18"/>
  <c r="C125" i="18"/>
  <c r="A103" i="18"/>
  <c r="C88" i="18"/>
  <c r="B88" i="18"/>
  <c r="A88" i="18"/>
  <c r="C217" i="16" l="1"/>
  <c r="E115" i="16"/>
  <c r="C91" i="18"/>
  <c r="B181" i="18" l="1"/>
  <c r="B182" i="18"/>
  <c r="B183" i="18"/>
  <c r="B184" i="18"/>
  <c r="B185" i="18"/>
  <c r="B187" i="18"/>
  <c r="B188" i="18"/>
  <c r="B189" i="18"/>
  <c r="B190" i="18"/>
  <c r="B191" i="18"/>
  <c r="A183" i="18"/>
  <c r="A184" i="18"/>
  <c r="A185" i="18"/>
  <c r="A186" i="18"/>
  <c r="A187" i="18"/>
  <c r="A188" i="18"/>
  <c r="A189" i="18"/>
  <c r="A190" i="18"/>
  <c r="A191" i="18"/>
  <c r="C82" i="18"/>
  <c r="B82" i="18"/>
  <c r="A86" i="18"/>
  <c r="A87" i="18"/>
  <c r="A82" i="18"/>
  <c r="A83" i="18"/>
  <c r="A84" i="18"/>
  <c r="A85" i="18"/>
  <c r="B83" i="18"/>
  <c r="B84" i="18"/>
  <c r="B130" i="16"/>
  <c r="B144" i="18" s="1"/>
  <c r="B139" i="16"/>
  <c r="B153" i="18" s="1"/>
  <c r="B138" i="16"/>
  <c r="B152" i="18" s="1"/>
  <c r="C80" i="18" l="1"/>
  <c r="C81" i="18"/>
  <c r="C84" i="18"/>
  <c r="C85" i="18"/>
  <c r="C86" i="18"/>
  <c r="C87" i="18"/>
  <c r="C9" i="18"/>
  <c r="C137" i="18"/>
  <c r="A209" i="18"/>
  <c r="C182" i="18"/>
  <c r="A182" i="18"/>
  <c r="B176" i="18"/>
  <c r="B177" i="18"/>
  <c r="B178" i="18"/>
  <c r="B179" i="18"/>
  <c r="B180" i="18"/>
  <c r="A176" i="18"/>
  <c r="A177" i="18"/>
  <c r="A178" i="18"/>
  <c r="A179" i="18"/>
  <c r="A180" i="18"/>
  <c r="A181" i="18"/>
  <c r="A175" i="18"/>
  <c r="A174" i="18"/>
  <c r="A137" i="18"/>
  <c r="B137" i="18"/>
  <c r="A136" i="18"/>
  <c r="A102" i="18"/>
  <c r="A101" i="18"/>
  <c r="B94" i="18"/>
  <c r="A94" i="18"/>
  <c r="A93" i="18"/>
  <c r="A91" i="18"/>
  <c r="A81" i="18"/>
  <c r="A80" i="18"/>
  <c r="A79" i="18"/>
  <c r="A77" i="18"/>
  <c r="A72" i="18"/>
  <c r="A73" i="18"/>
  <c r="A71" i="18"/>
  <c r="A70" i="18"/>
  <c r="A60" i="18"/>
  <c r="A61" i="18"/>
  <c r="A62" i="18"/>
  <c r="A63" i="18"/>
  <c r="A64" i="18"/>
  <c r="A65" i="18"/>
  <c r="A66" i="18"/>
  <c r="A67" i="18"/>
  <c r="A51" i="18"/>
  <c r="A52" i="18"/>
  <c r="A53" i="18"/>
  <c r="A54" i="18"/>
  <c r="A55" i="18"/>
  <c r="A56" i="18"/>
  <c r="A57" i="18"/>
  <c r="A58" i="18"/>
  <c r="A59" i="18"/>
  <c r="A43" i="18"/>
  <c r="A44" i="18"/>
  <c r="A45" i="18"/>
  <c r="A46" i="18"/>
  <c r="A47" i="18"/>
  <c r="A48" i="18"/>
  <c r="A49" i="18"/>
  <c r="A50"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A42" i="18"/>
  <c r="B42" i="18"/>
  <c r="A36" i="18"/>
  <c r="A37" i="18"/>
  <c r="A38" i="18"/>
  <c r="A33" i="18"/>
  <c r="A34" i="18"/>
  <c r="A35" i="18"/>
  <c r="A32" i="18"/>
  <c r="A31" i="18"/>
  <c r="B86" i="18"/>
  <c r="B87" i="18"/>
  <c r="B73" i="18"/>
  <c r="C73" i="18"/>
  <c r="C36" i="18"/>
  <c r="C37" i="18"/>
  <c r="C38" i="18"/>
  <c r="B36" i="18"/>
  <c r="B37" i="18"/>
  <c r="B38" i="18"/>
  <c r="C179" i="18" l="1"/>
  <c r="C180" i="18"/>
  <c r="C181" i="18"/>
  <c r="D40" i="18" l="1"/>
  <c r="C79" i="18"/>
  <c r="C77" i="18"/>
  <c r="C14" i="18" l="1"/>
  <c r="C209" i="18" l="1"/>
  <c r="C210" i="18"/>
  <c r="B210" i="18"/>
  <c r="B209" i="18"/>
  <c r="B175" i="18"/>
  <c r="C175" i="18"/>
  <c r="C176" i="18"/>
  <c r="C177" i="18"/>
  <c r="C178" i="18"/>
  <c r="C174" i="18"/>
  <c r="B174" i="18"/>
  <c r="C136" i="18"/>
  <c r="B136" i="18"/>
  <c r="C101" i="18"/>
  <c r="B101" i="18"/>
  <c r="B93" i="18"/>
  <c r="B91" i="18"/>
  <c r="B79" i="18"/>
  <c r="B80" i="18"/>
  <c r="B81" i="18"/>
  <c r="B85" i="18"/>
  <c r="B77" i="18"/>
  <c r="B70" i="18"/>
  <c r="C72" i="18"/>
  <c r="C71" i="18"/>
  <c r="C70" i="18"/>
  <c r="C31" i="18"/>
  <c r="C32" i="18"/>
  <c r="C33" i="18"/>
  <c r="C34" i="18"/>
  <c r="C35" i="18"/>
  <c r="B32" i="18"/>
  <c r="B33" i="18"/>
  <c r="B34" i="18"/>
  <c r="B35" i="18"/>
  <c r="B31" i="18"/>
  <c r="C17" i="18"/>
  <c r="C10" i="18"/>
  <c r="C11" i="18"/>
  <c r="C8" i="18"/>
  <c r="B8" i="18"/>
  <c r="B10" i="18"/>
  <c r="B11" i="18"/>
  <c r="B9" i="18"/>
  <c r="E12" i="16" l="1"/>
  <c r="E20" i="16" l="1"/>
  <c r="E21" i="16"/>
  <c r="E19" i="16"/>
  <c r="E14" i="16" l="1"/>
  <c r="E15" i="16"/>
  <c r="E23" i="16" l="1"/>
  <c r="E22" i="16"/>
  <c r="C232" i="16" l="1"/>
  <c r="C231" i="16" s="1"/>
  <c r="C218" i="16"/>
  <c r="B225" i="16" l="1"/>
  <c r="C229" i="16"/>
  <c r="E11" i="16"/>
  <c r="E88" i="16" l="1"/>
  <c r="E25" i="16"/>
  <c r="E26" i="16"/>
  <c r="E13" i="16"/>
  <c r="E16" i="16"/>
  <c r="D223" i="16" l="1"/>
  <c r="E229" i="16" l="1"/>
  <c r="E230" i="16"/>
  <c r="E232" i="16"/>
  <c r="E231"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Florence VINCENT</author>
  </authors>
  <commentList>
    <comment ref="B33" authorId="0" shapeId="0" xr:uid="{E197CAC7-C74E-4C94-8298-FEFC9CBA99B6}">
      <text>
        <r>
          <rPr>
            <b/>
            <sz val="9"/>
            <color indexed="81"/>
            <rFont val="Tahoma"/>
            <family val="2"/>
          </rPr>
          <t>OP FV : Susceptible d'évoluer si bx en 110V</t>
        </r>
      </text>
    </comment>
    <comment ref="B96" authorId="0" shapeId="0" xr:uid="{103A3FCF-7E6C-47BB-B077-E7FF40ABCE26}">
      <text>
        <r>
          <rPr>
            <b/>
            <sz val="9"/>
            <color indexed="81"/>
            <rFont val="Tahoma"/>
            <family val="2"/>
          </rPr>
          <t>Florence VINCENT:</t>
        </r>
        <r>
          <rPr>
            <sz val="9"/>
            <color indexed="81"/>
            <rFont val="Tahoma"/>
            <family val="2"/>
          </rPr>
          <t xml:space="preserve">
160L au lieu de 180 L car 180 L est p-ê trop encombrant. Aconfirmer par OP</t>
        </r>
      </text>
    </comment>
    <comment ref="B194" authorId="0" shapeId="0" xr:uid="{EFCAF7A8-2B25-4A7C-B74C-C48C3E2428B3}">
      <text>
        <r>
          <rPr>
            <b/>
            <sz val="9"/>
            <color indexed="81"/>
            <rFont val="Tahoma"/>
            <family val="2"/>
          </rPr>
          <t>14 pax max</t>
        </r>
        <r>
          <rPr>
            <sz val="9"/>
            <color indexed="81"/>
            <rFont val="Tahoma"/>
            <family val="2"/>
          </rPr>
          <t xml:space="preserve">
</t>
        </r>
      </text>
    </comment>
    <comment ref="B224" authorId="0" shapeId="0" xr:uid="{DFEA128F-7AE8-477C-ACB9-D532454D6238}">
      <text>
        <r>
          <rPr>
            <b/>
            <sz val="9"/>
            <color indexed="81"/>
            <rFont val="Tahoma"/>
            <family val="2"/>
          </rPr>
          <t>NEEL TRIMARANS : please indicate the delivery date given by the shipyard</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<sst xmlns="http://schemas.openxmlformats.org/spreadsheetml/2006/main" count="572" uniqueCount="428">
  <si>
    <t>x</t>
  </si>
  <si>
    <t>NAVIGATION</t>
  </si>
  <si>
    <t>CONFORT EXTERIEUR</t>
  </si>
  <si>
    <t>PREMIUM</t>
  </si>
  <si>
    <t>Date</t>
  </si>
  <si>
    <t>TARIF € HT</t>
  </si>
  <si>
    <t>NEEL-TRIMARANS</t>
  </si>
  <si>
    <t>CLIENT</t>
  </si>
  <si>
    <t>Date :</t>
  </si>
  <si>
    <t>Lieu :</t>
  </si>
  <si>
    <t>Signatures :</t>
  </si>
  <si>
    <t>au plus tard</t>
  </si>
  <si>
    <t>LA ROCHELLE</t>
  </si>
  <si>
    <t>Pack Premium</t>
  </si>
  <si>
    <t>BON DE COMMANDE</t>
  </si>
  <si>
    <t>Ex VAT = 0
With VAT 20% = 1</t>
  </si>
  <si>
    <t>ESSENTIAL</t>
  </si>
  <si>
    <t>DEVIS</t>
  </si>
  <si>
    <t>TARIF</t>
  </si>
  <si>
    <r>
      <t xml:space="preserve">NEEL 52 </t>
    </r>
    <r>
      <rPr>
        <b/>
        <sz val="14"/>
        <rFont val="Helvetica"/>
        <family val="2"/>
      </rPr>
      <t>TARIF € HT</t>
    </r>
  </si>
  <si>
    <r>
      <rPr>
        <sz val="22"/>
        <rFont val="Helvetica"/>
        <family val="2"/>
      </rPr>
      <t>≡</t>
    </r>
    <r>
      <rPr>
        <b/>
        <sz val="22"/>
        <rFont val="Helvetica"/>
        <family val="2"/>
      </rPr>
      <t xml:space="preserve">  </t>
    </r>
    <r>
      <rPr>
        <sz val="14"/>
        <rFont val="Helvetica"/>
        <family val="2"/>
      </rPr>
      <t>PACK 52 001</t>
    </r>
  </si>
  <si>
    <r>
      <rPr>
        <sz val="22"/>
        <rFont val="Helvetica"/>
        <family val="2"/>
      </rPr>
      <t>≡</t>
    </r>
    <r>
      <rPr>
        <b/>
        <sz val="22"/>
        <rFont val="Helvetica"/>
        <family val="2"/>
      </rPr>
      <t xml:space="preserve">    </t>
    </r>
    <r>
      <rPr>
        <sz val="14"/>
        <rFont val="Helvetica"/>
        <family val="2"/>
      </rPr>
      <t>TRI 52 005</t>
    </r>
  </si>
  <si>
    <r>
      <rPr>
        <sz val="22"/>
        <rFont val="Helvetica"/>
        <family val="2"/>
      </rPr>
      <t>≡</t>
    </r>
    <r>
      <rPr>
        <b/>
        <sz val="22"/>
        <rFont val="Helvetica"/>
        <family val="2"/>
      </rPr>
      <t xml:space="preserve">    </t>
    </r>
    <r>
      <rPr>
        <sz val="14"/>
        <rFont val="Helvetica"/>
        <family val="2"/>
      </rPr>
      <t>TRI 52 006</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</si>
  <si>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52 007</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</si>
  <si>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52 008</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</si>
  <si>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52 009</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</si>
  <si>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52 001</t>
    </r>
  </si>
  <si>
    <r>
      <rPr>
        <sz val="22"/>
        <rFont val="Helvetica"/>
        <family val="2"/>
      </rPr>
      <t>≡</t>
    </r>
    <r>
      <rPr>
        <b/>
        <sz val="22"/>
        <rFont val="Helvetica"/>
        <family val="2"/>
      </rPr>
      <t xml:space="preserve">    </t>
    </r>
    <r>
      <rPr>
        <sz val="14"/>
        <rFont val="Helvetica"/>
        <family val="2"/>
      </rPr>
      <t>TRI 52 002</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</si>
  <si>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52 003</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</si>
  <si>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52 004</t>
    </r>
    <r>
      <rPr>
        <sz val="11"/>
        <color theme="1"/>
        <rFont val="Calibri"/>
        <family val="2"/>
        <scheme val="minor"/>
      </rPr>
      <t/>
    </r>
  </si>
  <si>
    <r>
      <rPr>
        <sz val="22"/>
        <rFont val="Helvetica"/>
      </rPr>
      <t xml:space="preserve">≡ </t>
    </r>
    <r>
      <rPr>
        <sz val="14"/>
        <rFont val="Helvetica"/>
        <family val="2"/>
      </rPr>
      <t>OPT 52 TS003</t>
    </r>
    <r>
      <rPr>
        <sz val="11"/>
        <color theme="1"/>
        <rFont val="Calibri"/>
        <family val="2"/>
        <scheme val="minor"/>
      </rPr>
      <t/>
    </r>
  </si>
  <si>
    <t>■ OPT 52 CE003</t>
  </si>
  <si>
    <t>■ OPT 52 CE001</t>
  </si>
  <si>
    <t>■ OPT 52 CE004</t>
  </si>
  <si>
    <t>■ OPT 52 CE005</t>
  </si>
  <si>
    <t>■ OPT 52 CE006</t>
  </si>
  <si>
    <t>■ OPT 52 CE007</t>
  </si>
  <si>
    <t>■ OPT 52 CE008</t>
  </si>
  <si>
    <t>■ OPT 52 CI002</t>
  </si>
  <si>
    <t>■ OPT 52 CI003</t>
  </si>
  <si>
    <t>■ OPT 52 CI005</t>
  </si>
  <si>
    <r>
      <rPr>
        <sz val="22"/>
        <rFont val="Helvetica"/>
      </rPr>
      <t>≡</t>
    </r>
    <r>
      <rPr>
        <sz val="14"/>
        <rFont val="Helvetica"/>
        <family val="2"/>
      </rPr>
      <t xml:space="preserve"> OPT 52 EN001</t>
    </r>
  </si>
  <si>
    <r>
      <rPr>
        <sz val="22"/>
        <rFont val="Helvetica"/>
      </rPr>
      <t xml:space="preserve">≡ </t>
    </r>
    <r>
      <rPr>
        <sz val="14"/>
        <rFont val="Helvetica"/>
        <family val="2"/>
      </rPr>
      <t>OPT 52 HZ001</t>
    </r>
  </si>
  <si>
    <t>■ OPT 52 EL001</t>
  </si>
  <si>
    <t>■ OPT 52 EL002</t>
  </si>
  <si>
    <t>■ OPT 52 EL003</t>
  </si>
  <si>
    <t>■ OPT 52 EL004</t>
  </si>
  <si>
    <t>■ OPT 52 EL006</t>
  </si>
  <si>
    <r>
      <rPr>
        <sz val="22"/>
        <rFont val="Helvetica"/>
      </rPr>
      <t xml:space="preserve">≡ </t>
    </r>
    <r>
      <rPr>
        <sz val="14"/>
        <rFont val="Helvetica"/>
      </rPr>
      <t>OPT 52 NA001</t>
    </r>
  </si>
  <si>
    <r>
      <rPr>
        <sz val="22"/>
        <rFont val="Helvetica"/>
      </rPr>
      <t xml:space="preserve">≡ </t>
    </r>
    <r>
      <rPr>
        <sz val="14"/>
        <rFont val="Helvetica"/>
      </rPr>
      <t>OPT 52 NA002</t>
    </r>
    <r>
      <rPr>
        <sz val="11"/>
        <color theme="1"/>
        <rFont val="Calibri"/>
        <family val="2"/>
        <scheme val="minor"/>
      </rPr>
      <t/>
    </r>
  </si>
  <si>
    <r>
      <rPr>
        <sz val="22"/>
        <rFont val="Helvetica"/>
      </rPr>
      <t xml:space="preserve">≡ </t>
    </r>
    <r>
      <rPr>
        <sz val="14"/>
        <rFont val="Helvetica"/>
      </rPr>
      <t>OPT 52 NA005</t>
    </r>
    <r>
      <rPr>
        <sz val="11"/>
        <color theme="1"/>
        <rFont val="Calibri"/>
        <family val="2"/>
        <scheme val="minor"/>
      </rPr>
      <t/>
    </r>
  </si>
  <si>
    <r>
      <rPr>
        <sz val="22"/>
        <rFont val="Helvetica"/>
      </rPr>
      <t xml:space="preserve">≡ </t>
    </r>
    <r>
      <rPr>
        <sz val="14"/>
        <rFont val="Helvetica"/>
      </rPr>
      <t>OPT 52 NA006</t>
    </r>
    <r>
      <rPr>
        <sz val="11"/>
        <color theme="1"/>
        <rFont val="Calibri"/>
        <family val="2"/>
        <scheme val="minor"/>
      </rPr>
      <t/>
    </r>
  </si>
  <si>
    <t>■ OPT 52 SEC001</t>
  </si>
  <si>
    <t>■ OPT 52 SEC002</t>
  </si>
  <si>
    <t>■ OPT 52 SEC003</t>
  </si>
  <si>
    <t>■ OPT 52 SEC004</t>
  </si>
  <si>
    <t>■ OPT 52 SEC005</t>
  </si>
  <si>
    <t>■ OPT 52 SEC006</t>
  </si>
  <si>
    <t>■ OPT 52 SR001</t>
  </si>
  <si>
    <t>■ OPT 52 SR002</t>
  </si>
  <si>
    <t>■ OPT 52 SR003</t>
  </si>
  <si>
    <t>■ OPT 52 SR004</t>
  </si>
  <si>
    <t>■ OPT 52 SR005</t>
  </si>
  <si>
    <r>
      <rPr>
        <sz val="14"/>
        <rFont val="Helvetica"/>
      </rPr>
      <t>■</t>
    </r>
    <r>
      <rPr>
        <sz val="12"/>
        <rFont val="Helvetica"/>
      </rPr>
      <t xml:space="preserve"> </t>
    </r>
    <r>
      <rPr>
        <sz val="14"/>
        <rFont val="Helvetica"/>
      </rPr>
      <t>OPT 52 CO001</t>
    </r>
  </si>
  <si>
    <r>
      <rPr>
        <sz val="14"/>
        <rFont val="Helvetica"/>
      </rPr>
      <t>■</t>
    </r>
    <r>
      <rPr>
        <sz val="12"/>
        <rFont val="Helvetica"/>
      </rPr>
      <t xml:space="preserve"> </t>
    </r>
    <r>
      <rPr>
        <sz val="14"/>
        <rFont val="Helvetica"/>
      </rPr>
      <t>OPT 52 CO002</t>
    </r>
    <r>
      <rPr>
        <sz val="11"/>
        <color theme="1"/>
        <rFont val="Calibri"/>
        <family val="2"/>
        <scheme val="minor"/>
      </rPr>
      <t/>
    </r>
  </si>
  <si>
    <r>
      <rPr>
        <sz val="14"/>
        <rFont val="Helvetica"/>
      </rPr>
      <t>■</t>
    </r>
    <r>
      <rPr>
        <sz val="12"/>
        <rFont val="Helvetica"/>
      </rPr>
      <t xml:space="preserve"> </t>
    </r>
    <r>
      <rPr>
        <sz val="14"/>
        <rFont val="Helvetica"/>
      </rPr>
      <t>OPT 52 CO003</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</si>
  <si>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52 010</t>
    </r>
    <r>
      <rPr>
        <sz val="11"/>
        <color theme="1"/>
        <rFont val="Calibri"/>
        <family val="2"/>
        <scheme val="minor"/>
      </rPr>
      <t/>
    </r>
  </si>
  <si>
    <r>
      <rPr>
        <sz val="22"/>
        <rFont val="Helvetica"/>
        <family val="2"/>
      </rPr>
      <t>≡</t>
    </r>
    <r>
      <rPr>
        <b/>
        <sz val="22"/>
        <rFont val="Helvetica"/>
        <family val="2"/>
      </rPr>
      <t xml:space="preserve">    </t>
    </r>
    <r>
      <rPr>
        <sz val="14"/>
        <rFont val="Helvetica"/>
        <family val="2"/>
      </rPr>
      <t>TRI 52 011</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</si>
  <si>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52 022</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</si>
  <si>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52 023</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</si>
  <si>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52 024</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</si>
  <si>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52 025</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</si>
  <si>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52 002</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</si>
  <si>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52 003</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</si>
  <si>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52 004</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</si>
  <si>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52 005</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</si>
  <si>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52 006</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</si>
  <si>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52 007</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</si>
  <si>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52 008</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</si>
  <si>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52 009</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</si>
  <si>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52 010</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</si>
  <si>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52 011</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</si>
  <si>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52 012</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</si>
  <si>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52 013</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</si>
  <si>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52 014</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</si>
  <si>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52 015</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</si>
  <si>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52 016</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</si>
  <si>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52 017</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</si>
  <si>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52 018</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</si>
  <si>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52 019</t>
    </r>
    <r>
      <rPr>
        <sz val="11"/>
        <color theme="1"/>
        <rFont val="Calibri"/>
        <family val="2"/>
        <scheme val="minor"/>
      </rPr>
      <t/>
    </r>
  </si>
  <si>
    <r>
      <rPr>
        <sz val="22"/>
        <rFont val="Helvetica"/>
        <family val="2"/>
      </rPr>
      <t>≡</t>
    </r>
    <r>
      <rPr>
        <b/>
        <sz val="22"/>
        <rFont val="Helvetica"/>
        <family val="2"/>
      </rPr>
      <t xml:space="preserve">  </t>
    </r>
    <r>
      <rPr>
        <sz val="14"/>
        <rFont val="Helvetica"/>
        <family val="2"/>
      </rPr>
      <t>PACK 52 021</t>
    </r>
    <r>
      <rPr>
        <sz val="11"/>
        <color theme="1"/>
        <rFont val="Calibri"/>
        <family val="2"/>
        <scheme val="minor"/>
      </rPr>
      <t/>
    </r>
  </si>
  <si>
    <r>
      <t>■</t>
    </r>
    <r>
      <rPr>
        <sz val="22"/>
        <rFont val="Helvetica"/>
      </rPr>
      <t xml:space="preserve"> </t>
    </r>
    <r>
      <rPr>
        <sz val="14"/>
        <rFont val="Helvetica"/>
      </rPr>
      <t>OPT 52 NA003</t>
    </r>
    <r>
      <rPr>
        <sz val="11"/>
        <color theme="1"/>
        <rFont val="Calibri"/>
        <family val="2"/>
        <scheme val="minor"/>
      </rPr>
      <t/>
    </r>
  </si>
  <si>
    <r>
      <t>■</t>
    </r>
    <r>
      <rPr>
        <sz val="22"/>
        <rFont val="Helvetica"/>
      </rPr>
      <t xml:space="preserve"> </t>
    </r>
    <r>
      <rPr>
        <sz val="14"/>
        <rFont val="Helvetica"/>
      </rPr>
      <t>OPT 52 NA004</t>
    </r>
  </si>
  <si>
    <t>Email :</t>
  </si>
  <si>
    <t>OPT 52 NA003
OPT 52 NA004</t>
  </si>
  <si>
    <r>
      <t xml:space="preserve">SEA DECK VIEW : Version 4 cabines | 3 salles de bain 
Pont principal avec espaces de vie (carré/table à cartes/cuisine)
Pointes avant non aménagées
</t>
    </r>
    <r>
      <rPr>
        <sz val="14"/>
        <color theme="1" tint="0.499984740745262"/>
        <rFont val="Helvetica"/>
        <family val="2"/>
      </rPr>
      <t>SEA DECK VIEW : 4 cabin version | 3 bathrooms 
Main deck with living areas (salon/chart table/kitchen)
Unfinished forepeaks</t>
    </r>
  </si>
  <si>
    <r>
      <t xml:space="preserve">SEA DECK VIEW : Version 6 cabines | 3 salles de bain 
Pont principal avec espaces de vie (carré/table à cartes/cuisine)
</t>
    </r>
    <r>
      <rPr>
        <sz val="14"/>
        <color theme="1" tint="0.499984740745262"/>
        <rFont val="Helvetica"/>
        <family val="2"/>
      </rPr>
      <t>SEA DECK VIEW : 6 cabin version with 3 bathrooms 
Main deck with living areas ( salon/chart table/kitchen)</t>
    </r>
  </si>
  <si>
    <r>
      <t xml:space="preserve">SKY DECK VIEW : Version 4 cabines | 3 salles de bain
Pont principal avec espaces de vie (carré/table à cartes/cuisine) et Master cabine. Flotteur tribord dédié Master cabine, Dressing/Bureau/SDE WC/Douche/Buanderie. Coque centrale : 2 cab 1 SDB.
Flotteur bâbord 1 cab + SDE WC/Douche.
Pointe avant bâbord non aménagée
</t>
    </r>
    <r>
      <rPr>
        <sz val="14"/>
        <color theme="1" tint="0.499984740745262"/>
        <rFont val="Helvetica"/>
        <family val="2"/>
      </rPr>
      <t>SKY DECK VIEW : 4 cabin version | 3 bathrooms
Main deck with living areas (saloon/chart table/kitchen) and Master cabin. Starboard float dedicated to Master cabin, Dressing room/Office/WC/shower/laundry. Central hull : 2 cab 1 bathroom.
Port float 1 cab + SDE WC/shower.
Port forepeak not fitted out</t>
    </r>
  </si>
  <si>
    <r>
      <t xml:space="preserve">SKY DECK VIEW : Version 5 cabines | 3 salles de bain
Pont principal avec espaces de vie (carré/table à cartes/cuisine) et Master cabine. Flotteur tribord dédié Master Cabine, Dressing/Bureau/SDE WC/Douche/Buanderie. Coque centrale : 2 cab 1 SDB
Flotteur bâbord : 2 cab 1 SDB
</t>
    </r>
    <r>
      <rPr>
        <sz val="14"/>
        <color theme="1" tint="0.499984740745262"/>
        <rFont val="Helvetica"/>
        <family val="2"/>
      </rPr>
      <t>SKY DECK VIEW : Version 5 cabins | 3 bathrooms
Main deck with living areas (saloon/chart table/kitchen) and Master cabin. Starboard float dedicated to Master Cabin, Dressing Room/Office/WC/Shower/Laundry. Central hull : 2 cab 1 bathroom
Port float : 2 cab 1 bathroom</t>
    </r>
  </si>
  <si>
    <r>
      <t xml:space="preserve">AMENAGEMENTS COMPLEMENTAIRES | </t>
    </r>
    <r>
      <rPr>
        <sz val="12"/>
        <color theme="0"/>
        <rFont val="Helvetica"/>
        <family val="2"/>
      </rPr>
      <t>ADDITIONNAL ACCOMODATIONS</t>
    </r>
  </si>
  <si>
    <r>
      <t xml:space="preserve">Pack "ESSENTIEL"
</t>
    </r>
    <r>
      <rPr>
        <i/>
        <sz val="14"/>
        <color theme="1" tint="0.499984740745262"/>
        <rFont val="Helvetica"/>
        <family val="2"/>
      </rPr>
      <t>Pack "ESSENTIAL"</t>
    </r>
  </si>
  <si>
    <r>
      <t xml:space="preserve">Pack "PREMIUM"
</t>
    </r>
    <r>
      <rPr>
        <i/>
        <sz val="14"/>
        <color theme="1" tint="0.499984740745262"/>
        <rFont val="Helvetica"/>
        <family val="2"/>
      </rPr>
      <t>Pack "PREMIUM"</t>
    </r>
  </si>
  <si>
    <r>
      <t xml:space="preserve">DESCRIPTION DES PACKS | </t>
    </r>
    <r>
      <rPr>
        <sz val="12"/>
        <color theme="0"/>
        <rFont val="Helvetica"/>
        <family val="2"/>
      </rPr>
      <t>PACKS SPECIFICATION</t>
    </r>
  </si>
  <si>
    <r>
      <t xml:space="preserve">Grand voile Dacron à corne lattée sur chariots à billes
</t>
    </r>
    <r>
      <rPr>
        <sz val="14"/>
        <color theme="1" tint="0.499984740745262"/>
        <rFont val="Helvetica"/>
        <family val="2"/>
      </rPr>
      <t>Top square full batten main sail Dacron with ball bearings car</t>
    </r>
  </si>
  <si>
    <r>
      <t xml:space="preserve">Génois Dacron sur enrouleur avec bande UV 
</t>
    </r>
    <r>
      <rPr>
        <sz val="14"/>
        <color theme="1" tint="0.499984740745262"/>
        <rFont val="Helvetica"/>
        <family val="2"/>
      </rPr>
      <t>Dacron genoa on furler + UV stripe</t>
    </r>
  </si>
  <si>
    <r>
      <t xml:space="preserve">Trinquette Dacron sur emmagasineur avec bande UV 
</t>
    </r>
    <r>
      <rPr>
        <sz val="14"/>
        <color theme="1" tint="0.499984740745262"/>
        <rFont val="Helvetica"/>
        <family val="2"/>
      </rPr>
      <t xml:space="preserve">Dacron self tacking jib on furler + UV stripe </t>
    </r>
  </si>
  <si>
    <r>
      <t xml:space="preserve">Lazy bag
</t>
    </r>
    <r>
      <rPr>
        <sz val="14"/>
        <color theme="1" tint="0.499984740745262"/>
        <rFont val="Helvetica"/>
        <family val="2"/>
      </rPr>
      <t>Lazy bag</t>
    </r>
  </si>
  <si>
    <r>
      <t xml:space="preserve">Guindeau électrique 24 V puissance 1 700 W
</t>
    </r>
    <r>
      <rPr>
        <sz val="14"/>
        <color theme="1" tint="0.499984740745262"/>
        <rFont val="Helvetica"/>
        <family val="2"/>
      </rPr>
      <t>Electric windlass 24 V power 1 700 W</t>
    </r>
  </si>
  <si>
    <r>
      <t xml:space="preserve">Rideaux dans les cabines
</t>
    </r>
    <r>
      <rPr>
        <sz val="14"/>
        <color theme="1" tint="0.499984740745262"/>
        <rFont val="Helvetica"/>
        <family val="2"/>
      </rPr>
      <t>Cabin curtains</t>
    </r>
  </si>
  <si>
    <r>
      <t xml:space="preserve">Echelle de bain et douchette eau chaude / froide sur jupe flotteur bâbord
</t>
    </r>
    <r>
      <rPr>
        <sz val="14"/>
        <color theme="1" tint="0.499984740745262"/>
        <rFont val="Helvetica"/>
        <family val="2"/>
      </rPr>
      <t>Transom ladder &amp; transom shower hot/cold water on portside</t>
    </r>
  </si>
  <si>
    <r>
      <t xml:space="preserve">Sellerie cockpit SUNBRELLA
</t>
    </r>
    <r>
      <rPr>
        <sz val="14"/>
        <color theme="1" tint="0.499984740745262"/>
        <rFont val="Helvetica"/>
        <family val="2"/>
      </rPr>
      <t>Cockpit cushions SUNBRELLA</t>
    </r>
  </si>
  <si>
    <r>
      <t xml:space="preserve">Hélice repliable
</t>
    </r>
    <r>
      <rPr>
        <sz val="14"/>
        <color theme="1" tint="0.499984740745262"/>
        <rFont val="Helvetica"/>
        <family val="2"/>
      </rPr>
      <t>Folding propeller</t>
    </r>
  </si>
  <si>
    <r>
      <t xml:space="preserve">Feux de navigation en LED
</t>
    </r>
    <r>
      <rPr>
        <sz val="14"/>
        <color theme="1" tint="0.499984740745262"/>
        <rFont val="Helvetica"/>
        <family val="2"/>
      </rPr>
      <t>LED navigation lights</t>
    </r>
  </si>
  <si>
    <r>
      <t xml:space="preserve">Eclairages intérieurs en LED
</t>
    </r>
    <r>
      <rPr>
        <sz val="14"/>
        <color theme="1" tint="0.499984740745262"/>
        <rFont val="Helvetica"/>
        <family val="2"/>
      </rPr>
      <t>LED interior lights</t>
    </r>
  </si>
  <si>
    <r>
      <t xml:space="preserve">Propulseur d'étrave 24 V avec batteries et chargeur dédiés
</t>
    </r>
    <r>
      <rPr>
        <sz val="14"/>
        <color theme="1" tint="0.499984740745262"/>
        <rFont val="Helvetica"/>
        <family val="2"/>
      </rPr>
      <t>Bow thruster 24 V with dedicated battery and charger</t>
    </r>
  </si>
  <si>
    <r>
      <t xml:space="preserve">Sellerie sun deck SUNBRELLA
</t>
    </r>
    <r>
      <rPr>
        <sz val="14"/>
        <color theme="1" tint="0.499984740745262"/>
        <rFont val="Helvetica"/>
        <family val="2"/>
      </rPr>
      <t>Sun deck cushions SUNBRELLA</t>
    </r>
  </si>
  <si>
    <r>
      <t xml:space="preserve">Relevage d'annexe avec balancine sur line driver et bers
</t>
    </r>
    <r>
      <rPr>
        <sz val="14"/>
        <color theme="1" tint="0.499984740745262"/>
        <rFont val="Helvetica"/>
        <family val="2"/>
      </rPr>
      <t>Dinghy toping lift system including line driver &amp; craddles</t>
    </r>
  </si>
  <si>
    <r>
      <t xml:space="preserve">Antifouling avec primer expoxy
</t>
    </r>
    <r>
      <rPr>
        <sz val="14"/>
        <color theme="1" tint="0.499984740745262"/>
        <rFont val="Helvetica"/>
        <family val="2"/>
      </rPr>
      <t>Antifouling with epoxy primer</t>
    </r>
  </si>
  <si>
    <r>
      <t xml:space="preserve">TECK SYNTHÉTIQUE | </t>
    </r>
    <r>
      <rPr>
        <sz val="12"/>
        <color theme="0"/>
        <rFont val="Helvetica"/>
        <family val="2"/>
      </rPr>
      <t>SYNTHETIC TEAK</t>
    </r>
  </si>
  <si>
    <r>
      <t xml:space="preserve">Salon, cuisine et espace table à cartes en teck synthétique (Versions SEA DECK)
</t>
    </r>
    <r>
      <rPr>
        <sz val="14"/>
        <color theme="1" tint="0.499984740745262"/>
        <rFont val="Helvetica"/>
        <family val="2"/>
      </rPr>
      <t>Synthetic teak interior : saloon, galley and chart table  (SEA DECK Versions)</t>
    </r>
  </si>
  <si>
    <r>
      <t xml:space="preserve">Tente de cockpit amovible
</t>
    </r>
    <r>
      <rPr>
        <sz val="14"/>
        <color theme="1" tint="0.499984740745262"/>
        <rFont val="Helvetica"/>
        <family val="2"/>
      </rPr>
      <t>Removable cockpit tent</t>
    </r>
  </si>
  <si>
    <r>
      <t xml:space="preserve">Bimini fixe au poste de barre sur structure inox avec pare brise souple
</t>
    </r>
    <r>
      <rPr>
        <sz val="14"/>
        <color theme="1" tint="0.499984740745262"/>
        <rFont val="Helvetica"/>
        <family val="2"/>
      </rPr>
      <t>Bimini at the helm station including windshield</t>
    </r>
  </si>
  <si>
    <r>
      <t xml:space="preserve">Fermeture complète en toile du bimini
</t>
    </r>
    <r>
      <rPr>
        <sz val="14"/>
        <color theme="1" tint="0.499984740745262"/>
        <rFont val="Helvetica"/>
        <family val="2"/>
      </rPr>
      <t>Bimini full closing tent</t>
    </r>
  </si>
  <si>
    <r>
      <t>Bain de soleil dans cockpit -</t>
    </r>
    <r>
      <rPr>
        <i/>
        <sz val="14"/>
        <rFont val="Helvetica"/>
      </rPr>
      <t xml:space="preserve"> Incompatible avec bloc cuisine extérieure (CE005)</t>
    </r>
    <r>
      <rPr>
        <sz val="14"/>
        <rFont val="Helvetica"/>
        <family val="2"/>
      </rPr>
      <t xml:space="preserve">
</t>
    </r>
    <r>
      <rPr>
        <i/>
        <sz val="14"/>
        <color theme="1" tint="0.499984740745262"/>
        <rFont val="Helvetica"/>
        <family val="2"/>
      </rPr>
      <t>Sunbathing pad - Impossible with Cockpit kitchen (CE005)</t>
    </r>
  </si>
  <si>
    <r>
      <t xml:space="preserve">Chauffage chaudière WEBASTO à eau
</t>
    </r>
    <r>
      <rPr>
        <sz val="14"/>
        <color theme="0" tint="-0.499984740745262"/>
        <rFont val="Helvetica"/>
        <family val="2"/>
      </rPr>
      <t xml:space="preserve">Water heating system WEBASTO </t>
    </r>
  </si>
  <si>
    <r>
      <t xml:space="preserve">Dessalinisateur 24 V débit 100 L/H
</t>
    </r>
    <r>
      <rPr>
        <sz val="14"/>
        <color theme="0" tint="-0.499984740745262"/>
        <rFont val="Helvetica"/>
        <family val="2"/>
      </rPr>
      <t>Water maker 100 L/H 24 V</t>
    </r>
  </si>
  <si>
    <r>
      <t xml:space="preserve">ELECTRONIQUE TV HIFI | </t>
    </r>
    <r>
      <rPr>
        <i/>
        <sz val="12"/>
        <color theme="0"/>
        <rFont val="Helvetica"/>
        <family val="2"/>
      </rPr>
      <t>ELECTRONIC TV HIFI</t>
    </r>
  </si>
  <si>
    <r>
      <t xml:space="preserve">Ecran 9" supplémentaire ZEUS 3S table à cartes - </t>
    </r>
    <r>
      <rPr>
        <i/>
        <sz val="14"/>
        <rFont val="Helvetica"/>
      </rPr>
      <t>Exclut écran 12" EL003</t>
    </r>
    <r>
      <rPr>
        <sz val="14"/>
        <rFont val="Helvetica"/>
        <family val="2"/>
      </rPr>
      <t xml:space="preserve">
</t>
    </r>
    <r>
      <rPr>
        <sz val="14"/>
        <color theme="0" tint="-0.499984740745262"/>
        <rFont val="Helvetica"/>
        <family val="2"/>
      </rPr>
      <t>Extra 9' chart plotter ZEUS 3S at nav station - Excludes Extra 12' chart plotter ZEUS 3S</t>
    </r>
  </si>
  <si>
    <r>
      <t xml:space="preserve">Ecran 12" supplémentaire ZEUS 3S table à cartes - </t>
    </r>
    <r>
      <rPr>
        <i/>
        <sz val="14"/>
        <rFont val="Helvetica"/>
      </rPr>
      <t>Exclut écran 9" EL002</t>
    </r>
    <r>
      <rPr>
        <sz val="14"/>
        <rFont val="Helvetica"/>
        <family val="2"/>
      </rPr>
      <t xml:space="preserve">
</t>
    </r>
    <r>
      <rPr>
        <sz val="14"/>
        <color theme="0" tint="-0.499984740745262"/>
        <rFont val="Helvetica"/>
        <family val="2"/>
      </rPr>
      <t>Extra 12' chart plotter ZEUS 3S at nav station - Excludes Extra 9' chart plotter ZEUS 3S</t>
    </r>
  </si>
  <si>
    <r>
      <t xml:space="preserve">Commande de guindeau et compteur de chaîne à la console de barre extérieure
</t>
    </r>
    <r>
      <rPr>
        <sz val="14"/>
        <color theme="0" tint="-0.499984740745262"/>
        <rFont val="Helvetica"/>
        <family val="2"/>
      </rPr>
      <t>Windlass control and chain counter at the helm</t>
    </r>
  </si>
  <si>
    <r>
      <t xml:space="preserve">Mât et bôme aluminium peints </t>
    </r>
    <r>
      <rPr>
        <b/>
        <sz val="14"/>
        <rFont val="Helvetica"/>
      </rPr>
      <t>BLANC</t>
    </r>
    <r>
      <rPr>
        <sz val="14"/>
        <rFont val="Helvetica"/>
        <family val="2"/>
      </rPr>
      <t xml:space="preserve">
</t>
    </r>
    <r>
      <rPr>
        <sz val="14"/>
        <color theme="0" tint="-0.499984740745262"/>
        <rFont val="Helvetica"/>
        <family val="2"/>
      </rPr>
      <t>Painted aluminium mast and boom WHITE</t>
    </r>
  </si>
  <si>
    <r>
      <t xml:space="preserve">Mât et bôme aluminium peints </t>
    </r>
    <r>
      <rPr>
        <b/>
        <sz val="14"/>
        <rFont val="Helvetica"/>
      </rPr>
      <t>NOIR</t>
    </r>
    <r>
      <rPr>
        <sz val="14"/>
        <rFont val="Helvetica"/>
        <family val="2"/>
      </rPr>
      <t xml:space="preserve">
</t>
    </r>
    <r>
      <rPr>
        <sz val="14"/>
        <color theme="0" tint="-0.499984740745262"/>
        <rFont val="Helvetica"/>
        <family val="2"/>
      </rPr>
      <t>Painted aluminium mast and boom BLACK</t>
    </r>
  </si>
  <si>
    <r>
      <t>SÉCURITÉ |</t>
    </r>
    <r>
      <rPr>
        <sz val="12"/>
        <color theme="0"/>
        <rFont val="Helvetica"/>
        <family val="2"/>
      </rPr>
      <t xml:space="preserve"> SECURITY</t>
    </r>
  </si>
  <si>
    <r>
      <t xml:space="preserve">Seconde échelle de bain coque centrale avec  douchette eau chaude/froide
</t>
    </r>
    <r>
      <rPr>
        <sz val="14"/>
        <color theme="0" tint="-0.499984740745262"/>
        <rFont val="Helvetica"/>
        <family val="2"/>
      </rPr>
      <t>Second swiming ladder on the center hull with shower hot and cold water</t>
    </r>
  </si>
  <si>
    <r>
      <t xml:space="preserve">Annexe Highfield 3,1 m Alu/Hypalon avec moteur hors-bord 6 CV
</t>
    </r>
    <r>
      <rPr>
        <sz val="14"/>
        <color theme="0" tint="-0.499984740745262"/>
        <rFont val="Helvetica"/>
        <family val="2"/>
      </rPr>
      <t>Dinghy Highfield 3,1 m Alu/Hypalon with 6 HP outboard engine</t>
    </r>
  </si>
  <si>
    <r>
      <t xml:space="preserve">Annexe Highfield 3,4 m Alu/Hypalon avec moteur hors-bord 15 CV
</t>
    </r>
    <r>
      <rPr>
        <sz val="14"/>
        <color theme="0" tint="-0.499984740745262"/>
        <rFont val="Helvetica"/>
        <family val="2"/>
      </rPr>
      <t>Dinghy Highfield 3,4 m Alu/Hypalon with 15 HP outboard engine</t>
    </r>
  </si>
  <si>
    <r>
      <t xml:space="preserve">Annexe Highfield 3,4 m Alu/Hypalon avec moteur hors-bord 20 CV
</t>
    </r>
    <r>
      <rPr>
        <sz val="14"/>
        <color theme="0" tint="-0.499984740745262"/>
        <rFont val="Helvetica"/>
        <family val="2"/>
      </rPr>
      <t>Dinghy Highfield 3,4 m Alu/Hypalon with 20 HP outboard engine</t>
    </r>
  </si>
  <si>
    <r>
      <t xml:space="preserve">SERVICES | </t>
    </r>
    <r>
      <rPr>
        <sz val="12"/>
        <color theme="0"/>
        <rFont val="Helvetica"/>
        <family val="2"/>
      </rPr>
      <t>SERVICES</t>
    </r>
  </si>
  <si>
    <r>
      <t xml:space="preserve">Coaching pour 3 jours
</t>
    </r>
    <r>
      <rPr>
        <sz val="14"/>
        <color theme="0" tint="-0.499984740745262"/>
        <rFont val="Helvetica"/>
        <family val="2"/>
      </rPr>
      <t>Coaching for 3 days</t>
    </r>
  </si>
  <si>
    <r>
      <t xml:space="preserve">Nom du bateau et port d'attache
</t>
    </r>
    <r>
      <rPr>
        <sz val="14"/>
        <color theme="0" tint="-0.499984740745262"/>
        <rFont val="Helvetica"/>
        <family val="2"/>
      </rPr>
      <t>Boat name and port of registry</t>
    </r>
  </si>
  <si>
    <r>
      <t xml:space="preserve">Frais d'exportation
</t>
    </r>
    <r>
      <rPr>
        <sz val="14"/>
        <color theme="0" tint="-0.499984740745262"/>
        <rFont val="Helvetica"/>
        <family val="2"/>
      </rPr>
      <t>Exportation formalities</t>
    </r>
  </si>
  <si>
    <r>
      <t xml:space="preserve">TISSUS ET COLORIS | </t>
    </r>
    <r>
      <rPr>
        <sz val="12"/>
        <color theme="0"/>
        <rFont val="Helvetica"/>
        <family val="2"/>
      </rPr>
      <t>FABRICS AND COLORS</t>
    </r>
  </si>
  <si>
    <t>€ TOTAL HT
EX VAT</t>
  </si>
  <si>
    <r>
      <t xml:space="preserve">Conditions de livraison
</t>
    </r>
    <r>
      <rPr>
        <sz val="14"/>
        <color theme="0" tint="-0.499984740745262"/>
        <rFont val="Helvetica"/>
        <family val="2"/>
      </rPr>
      <t>Terms of delivery</t>
    </r>
  </si>
  <si>
    <r>
      <t xml:space="preserve">Date prévue de livraison
</t>
    </r>
    <r>
      <rPr>
        <sz val="14"/>
        <color theme="0" tint="-0.499984740745262"/>
        <rFont val="Helvetica"/>
        <family val="2"/>
      </rPr>
      <t>Expected delivery date</t>
    </r>
  </si>
  <si>
    <r>
      <t xml:space="preserve">Validité de l'offre
</t>
    </r>
    <r>
      <rPr>
        <sz val="14"/>
        <color theme="0" tint="-0.499984740745262"/>
        <rFont val="Helvetica"/>
        <family val="2"/>
      </rPr>
      <t>Validity of the offer</t>
    </r>
  </si>
  <si>
    <r>
      <t xml:space="preserve">Montant | </t>
    </r>
    <r>
      <rPr>
        <sz val="14"/>
        <color theme="0" tint="-0.499984740745262"/>
        <rFont val="Helvetica"/>
        <family val="2"/>
      </rPr>
      <t>Amount</t>
    </r>
  </si>
  <si>
    <r>
      <t xml:space="preserve">20% pour confirmation de la commande
</t>
    </r>
    <r>
      <rPr>
        <sz val="14"/>
        <color theme="0" tint="-0.499984740745262"/>
        <rFont val="Helvetica"/>
        <family val="2"/>
      </rPr>
      <t>20% for order confirmation</t>
    </r>
  </si>
  <si>
    <r>
      <t xml:space="preserve">Règlement du solde sortie d'usine La Rochelle
</t>
    </r>
    <r>
      <rPr>
        <sz val="14"/>
        <color theme="0" tint="-0.499984740745262"/>
        <rFont val="Helvetica"/>
        <family val="2"/>
      </rPr>
      <t>Balance ex-factory La Rochelle</t>
    </r>
  </si>
  <si>
    <r>
      <t xml:space="preserve">50% 5 semaines avant sortie d'usine
</t>
    </r>
    <r>
      <rPr>
        <sz val="14"/>
        <color theme="0" tint="-0.499984740745262"/>
        <rFont val="Helvetica"/>
        <family val="2"/>
      </rPr>
      <t>50% 5 weeks before your boat out of the factory</t>
    </r>
  </si>
  <si>
    <r>
      <t xml:space="preserve">20% un mois avant le début du moulage composite
</t>
    </r>
    <r>
      <rPr>
        <sz val="14"/>
        <color theme="0" tint="-0.499984740745262"/>
        <rFont val="Helvetica"/>
        <family val="2"/>
      </rPr>
      <t>20% a month before start of lamination</t>
    </r>
  </si>
  <si>
    <t>FICHE DE FABRICATION</t>
  </si>
  <si>
    <t xml:space="preserve">Date de création: </t>
  </si>
  <si>
    <t>Date de début fabrication composite:</t>
  </si>
  <si>
    <t>Date de modification :</t>
  </si>
  <si>
    <t>Date de livraison Client</t>
  </si>
  <si>
    <t>VERSION D'AMENAGEMENT SELECTIONNEE</t>
  </si>
  <si>
    <t>MOTORISATION</t>
  </si>
  <si>
    <t>YANMAR 110cv Sail Drive</t>
  </si>
  <si>
    <t>TENSION ET FREQUENCE DU BATEAU</t>
  </si>
  <si>
    <t>RAPPEL COLORIS ET MATIERES STANDARDS</t>
  </si>
  <si>
    <t xml:space="preserve">Gel coat </t>
  </si>
  <si>
    <t>Gris clair RAL 7047</t>
  </si>
  <si>
    <t>Mobilier</t>
  </si>
  <si>
    <t>ALPI chène clair</t>
  </si>
  <si>
    <t>Vaigrages</t>
  </si>
  <si>
    <t>Silvertex MACADAMIA</t>
  </si>
  <si>
    <t>Plafond</t>
  </si>
  <si>
    <t>Silvertex ICE</t>
  </si>
  <si>
    <t>Rideaux</t>
  </si>
  <si>
    <t>Standard NEEL</t>
  </si>
  <si>
    <t>Sol</t>
  </si>
  <si>
    <t>Bolon PLAIN SAND</t>
  </si>
  <si>
    <t>COLORIS ET MATIERES SELECTIONNEES PAR LE CLIENT</t>
  </si>
  <si>
    <t>Sellerie</t>
  </si>
  <si>
    <t>Lazy bag et bandes anti  UV</t>
  </si>
  <si>
    <t>Spi</t>
  </si>
  <si>
    <t>AMENAGEMENTS COMPLEMENTAIRES</t>
  </si>
  <si>
    <t>PACK SELECTIONNE</t>
  </si>
  <si>
    <t>Description des packs</t>
  </si>
  <si>
    <t>ESSENTIEL</t>
  </si>
  <si>
    <t>X</t>
  </si>
  <si>
    <t>TECK SYNTHETIQUE</t>
  </si>
  <si>
    <r>
      <t>GREEMENT (standard ou performance)</t>
    </r>
    <r>
      <rPr>
        <i/>
        <sz val="20"/>
        <rFont val="Arial"/>
        <family val="2"/>
      </rPr>
      <t xml:space="preserve"> 
 pour le mat alu, si une option de peinture est prise, elle sera indiquée plus loin sur le document</t>
    </r>
  </si>
  <si>
    <r>
      <t xml:space="preserve">CONFORT EXTERIEUR | </t>
    </r>
    <r>
      <rPr>
        <sz val="12"/>
        <color theme="0"/>
        <rFont val="Helvetica"/>
        <family val="2"/>
      </rPr>
      <t>EXTERIOR COMFORT</t>
    </r>
  </si>
  <si>
    <t>€ TOTAL TTC
VAT Incl.</t>
  </si>
  <si>
    <t>REF</t>
  </si>
  <si>
    <t>CONFORT INTERIEUR</t>
  </si>
  <si>
    <t>ELECTRONIQUE HIFI TV</t>
  </si>
  <si>
    <t>SECURITE</t>
  </si>
  <si>
    <t>≡    TRI 52 001</t>
  </si>
  <si>
    <t>≡    TRI 52 002</t>
  </si>
  <si>
    <t>≡    TRI 52 003</t>
  </si>
  <si>
    <t>≡    TRI 52 004</t>
  </si>
  <si>
    <t/>
  </si>
  <si>
    <r>
      <t xml:space="preserve">SKY DECK VIEW (Version 4 cabines-ref TRI 52 003) :
Pointe AV bâbord aménagée avec lit double et accès par panneau de pont 
</t>
    </r>
    <r>
      <rPr>
        <i/>
        <sz val="14"/>
        <color theme="1" tint="0.499984740745262"/>
        <rFont val="Helvetica"/>
        <family val="2"/>
      </rPr>
      <t>SKY DECK VIEW (4 cabins version-ref TRI 52 003): : Port bow peak with double bed, deck access</t>
    </r>
    <r>
      <rPr>
        <b/>
        <sz val="14"/>
        <rFont val="Helvetica"/>
        <family val="2"/>
      </rPr>
      <t xml:space="preserve">
</t>
    </r>
  </si>
  <si>
    <r>
      <t xml:space="preserve">SEA DECK VIEW (Version 4 cabines-ref TRI 52 001) :
Pointe AV tribord aménagée avec lit double et accès par panneau de pont 
</t>
    </r>
    <r>
      <rPr>
        <sz val="14"/>
        <color theme="1" tint="0.499984740745262"/>
        <rFont val="Helvetica"/>
        <family val="2"/>
      </rPr>
      <t>SEA DECK VIEW (4 cabins version-ref TRI 52 001): Starboard bow peak with double bed, deck access</t>
    </r>
  </si>
  <si>
    <r>
      <t xml:space="preserve">SEA DECK VIEW (Version 4 cabines-ref TRI 52 001) :
Pointe AV bâbord aménagée avec lit double et accès par panneau de pont 
</t>
    </r>
    <r>
      <rPr>
        <sz val="14"/>
        <color theme="1" tint="0.499984740745262"/>
        <rFont val="Helvetica"/>
        <family val="2"/>
      </rPr>
      <t>SEA DECK VIEW (4 cabins version-ref TRI 52 001): Port bow peak with double bed, deck access</t>
    </r>
  </si>
  <si>
    <r>
      <t xml:space="preserve">Mass combi ultra x 2 - par unité :  24 V / 3 500 W / 100 A
</t>
    </r>
    <r>
      <rPr>
        <sz val="14"/>
        <color theme="1" tint="0.499984740745262"/>
        <rFont val="Helvetica"/>
        <family val="2"/>
      </rPr>
      <t>Combi x 2 - per unit 24 V / 3 500 W / 100 A</t>
    </r>
  </si>
  <si>
    <r>
      <t xml:space="preserve">Panneaux de ventilation sur le roof
</t>
    </r>
    <r>
      <rPr>
        <sz val="14"/>
        <color theme="1" tint="0.499984740745262"/>
        <rFont val="Helvetica"/>
        <family val="2"/>
      </rPr>
      <t>Roof ventilation hatches</t>
    </r>
  </si>
  <si>
    <r>
      <t xml:space="preserve">WC électriques eau douce
</t>
    </r>
    <r>
      <rPr>
        <sz val="14"/>
        <color theme="1" tint="0.499984740745262"/>
        <rFont val="Helvetica"/>
        <family val="2"/>
      </rPr>
      <t>Electrical fresh water toilets</t>
    </r>
  </si>
  <si>
    <r>
      <t xml:space="preserve">Réservoirs eaux noires avec nables d'extraction sur le pont
</t>
    </r>
    <r>
      <rPr>
        <i/>
        <sz val="14"/>
        <color theme="1" tint="0.499984740745262"/>
        <rFont val="Helvetica"/>
      </rPr>
      <t>Holding tanks</t>
    </r>
    <r>
      <rPr>
        <i/>
        <sz val="14"/>
        <rFont val="Helvetica"/>
      </rPr>
      <t xml:space="preserve"> with pump-out fitting on deck</t>
    </r>
  </si>
  <si>
    <r>
      <t xml:space="preserve">Kit mouillage (ancre KOBRA 25 kg + chaîne + câblot)
</t>
    </r>
    <r>
      <rPr>
        <sz val="14"/>
        <color theme="1" tint="0.499984740745262"/>
        <rFont val="Helvetica"/>
        <family val="2"/>
      </rPr>
      <t>Anchoring kit (25 kg KOBRA anchor + chain + rope)</t>
    </r>
  </si>
  <si>
    <r>
      <t xml:space="preserve">Winch électrique pour drisses de GV, de trinquette et de spi
</t>
    </r>
    <r>
      <rPr>
        <sz val="14"/>
        <color theme="1" tint="0.499984740745262"/>
        <rFont val="Helvetica"/>
        <family val="2"/>
      </rPr>
      <t>Powered winch instead of the manual one for mainsail, staysail &amp; spinaker halyards</t>
    </r>
  </si>
  <si>
    <r>
      <t xml:space="preserve">4 panneaux solaires SOLBIAN sur avant roof débit total 364 W
</t>
    </r>
    <r>
      <rPr>
        <sz val="14"/>
        <color theme="0" tint="-0.499984740745262"/>
        <rFont val="Helvetica"/>
        <family val="2"/>
      </rPr>
      <t>4 x SOLBIAN solar pannels on the roof total 364 W</t>
    </r>
  </si>
  <si>
    <r>
      <rPr>
        <sz val="22"/>
        <rFont val="Helvetica"/>
      </rPr>
      <t xml:space="preserve">≡ </t>
    </r>
    <r>
      <rPr>
        <sz val="14"/>
        <rFont val="Helvetica"/>
      </rPr>
      <t>OPT 52 NA007</t>
    </r>
    <r>
      <rPr>
        <sz val="11"/>
        <color theme="1"/>
        <rFont val="Calibri"/>
        <family val="2"/>
        <scheme val="minor"/>
      </rPr>
      <t/>
    </r>
  </si>
  <si>
    <r>
      <rPr>
        <sz val="22"/>
        <rFont val="Helvetica"/>
      </rPr>
      <t xml:space="preserve">≡ </t>
    </r>
    <r>
      <rPr>
        <sz val="14"/>
        <rFont val="Helvetica"/>
      </rPr>
      <t>OPT 52 NA008</t>
    </r>
    <r>
      <rPr>
        <sz val="11"/>
        <color theme="1"/>
        <rFont val="Calibri"/>
        <family val="2"/>
        <scheme val="minor"/>
      </rPr>
      <t/>
    </r>
  </si>
  <si>
    <r>
      <t xml:space="preserve">Winch central électrique à la place du winch manuel
</t>
    </r>
    <r>
      <rPr>
        <sz val="14"/>
        <color theme="0" tint="-0.499984740745262"/>
        <rFont val="Helvetica"/>
        <family val="2"/>
      </rPr>
      <t>Electrical central winch instead of manual winch</t>
    </r>
  </si>
  <si>
    <r>
      <t xml:space="preserve">Winch babord électrique à la place du winch manuel
</t>
    </r>
    <r>
      <rPr>
        <sz val="14"/>
        <color theme="0" tint="-0.499984740745262"/>
        <rFont val="Helvetica"/>
        <family val="2"/>
      </rPr>
      <t>Electrical portboard winch instead of manual winch</t>
    </r>
  </si>
  <si>
    <r>
      <t xml:space="preserve">Cave à vin sous siège de table à cartes (en remplacement d'un tiroir)
</t>
    </r>
    <r>
      <rPr>
        <sz val="14"/>
        <color theme="1" tint="0.499984740745262"/>
        <rFont val="Helvetica"/>
        <family val="2"/>
      </rPr>
      <t>Wine cellar under chart table seat (replacing a drawer)</t>
    </r>
  </si>
  <si>
    <r>
      <t xml:space="preserve">Eau de mer sous pression au robinet de cuisine intérieure (en plus de l'eau douce) et sortie sur pont pour connecter un tuyau
</t>
    </r>
    <r>
      <rPr>
        <sz val="14"/>
        <color theme="1" tint="0.499984740745262"/>
        <rFont val="Helvetica"/>
        <family val="2"/>
      </rPr>
      <t>Pressurized sea water at galley (in addition to fresh water) and outlet on deck to connect a hose</t>
    </r>
  </si>
  <si>
    <r>
      <t xml:space="preserve">SEA DECK VIEW et SKY DECK VIEW (Toutes versions) :
Cabine coque centrale avant : lit double à la place des deux lits supperposés livrés en standard
</t>
    </r>
    <r>
      <rPr>
        <i/>
        <sz val="14"/>
        <color theme="1" tint="0.499984740745262"/>
        <rFont val="Helvetica"/>
        <family val="2"/>
      </rPr>
      <t>SEA DECK VIEW et SKY DECK VIEW (All versions): Front central hull cabin: double bed instead of the two bunk beds supplied as standard</t>
    </r>
  </si>
  <si>
    <r>
      <t xml:space="preserve">Nom du bateau sur les deux cotés du lazy bag
</t>
    </r>
    <r>
      <rPr>
        <sz val="14"/>
        <color theme="0" tint="-0.499984740745262"/>
        <rFont val="Helvetica"/>
        <family val="2"/>
      </rPr>
      <t>Boat name on both sides of the lazy bag</t>
    </r>
  </si>
  <si>
    <r>
      <t xml:space="preserve">Climatisation monobloc pour cabine skipper tribord </t>
    </r>
    <r>
      <rPr>
        <sz val="14"/>
        <rFont val="Helvetica"/>
      </rPr>
      <t xml:space="preserve">
</t>
    </r>
    <r>
      <rPr>
        <sz val="14"/>
        <color theme="0" tint="-0.499984740745262"/>
        <rFont val="Helvetica"/>
        <family val="2"/>
      </rPr>
      <t xml:space="preserve">Air conditionning for starboard skipper cabin </t>
    </r>
  </si>
  <si>
    <r>
      <t>Climatisation monobloc pour cabine skipper babord</t>
    </r>
    <r>
      <rPr>
        <sz val="14"/>
        <rFont val="Helvetica"/>
      </rPr>
      <t xml:space="preserve">
</t>
    </r>
    <r>
      <rPr>
        <sz val="14"/>
        <color theme="0" tint="-0.499984740745262"/>
        <rFont val="Helvetica"/>
        <family val="2"/>
      </rPr>
      <t xml:space="preserve">Air conditionning for portside skipper cabin </t>
    </r>
  </si>
  <si>
    <t>■ OPT 52 EL007</t>
  </si>
  <si>
    <t>■ OPT 52 EL008</t>
  </si>
  <si>
    <t>■ OPT 52 EL009</t>
  </si>
  <si>
    <r>
      <rPr>
        <sz val="22"/>
        <rFont val="Helvetica"/>
      </rPr>
      <t xml:space="preserve">≡ </t>
    </r>
    <r>
      <rPr>
        <sz val="14"/>
        <rFont val="Helvetica"/>
        <family val="2"/>
      </rPr>
      <t>OPT 52 TS004</t>
    </r>
  </si>
  <si>
    <r>
      <t xml:space="preserve">Salon, cuisine, espace table à cartes et cabine master (espace nuit) en teck synthétique (Versions SKY DECK)
</t>
    </r>
    <r>
      <rPr>
        <sz val="14"/>
        <color theme="1" tint="0.499984740745262"/>
        <rFont val="Helvetica"/>
        <family val="2"/>
      </rPr>
      <t>Synthetic teak interior : saloon, galley, chart table, master cabin (sleeping area)  (SKY DECK Versions)</t>
    </r>
  </si>
  <si>
    <r>
      <t xml:space="preserve">Generateur 11-12 KW (selon fournisseur)
</t>
    </r>
    <r>
      <rPr>
        <sz val="14"/>
        <color theme="0" tint="-0.499984740745262"/>
        <rFont val="Helvetica"/>
        <family val="2"/>
      </rPr>
      <t>Generator 11-12 KW (as per supplier)</t>
    </r>
  </si>
  <si>
    <r>
      <t>Lave linge séchant 4kg dans îlot cuisine sur SEA DECK VIEW; à l'avant du flotteur tribord sur SKY DECK VIEW</t>
    </r>
    <r>
      <rPr>
        <sz val="14"/>
        <rFont val="Helvetica"/>
      </rPr>
      <t xml:space="preserve">
</t>
    </r>
    <r>
      <rPr>
        <sz val="14"/>
        <color theme="0" tint="-0.499984740745262"/>
        <rFont val="Helvetica"/>
        <family val="2"/>
      </rPr>
      <t xml:space="preserve">Washer dryer 4 kg in the central galley furniture unit (SEA DECK VIEW Version); in forward starboard ama (SKY DECK VIEW VERSION) </t>
    </r>
  </si>
  <si>
    <r>
      <t xml:space="preserve">Lave vaisselle 9 couverts </t>
    </r>
    <r>
      <rPr>
        <sz val="14"/>
        <rFont val="Helvetica"/>
      </rPr>
      <t xml:space="preserve">
</t>
    </r>
    <r>
      <rPr>
        <sz val="14"/>
        <color theme="0" tint="-0.499984740745262"/>
        <rFont val="Helvetica"/>
        <family val="2"/>
      </rPr>
      <t xml:space="preserve">Dishwasher 9 pax </t>
    </r>
  </si>
  <si>
    <r>
      <t xml:space="preserve">ENSEMBLE plaque et four électriques en remplacement du standard en gaz (ne nécessite pas de fourniture d'électricité supplémentaire, mais nécessite une surveillance de la gestion d'énergie)
</t>
    </r>
    <r>
      <rPr>
        <sz val="14"/>
        <color theme="1" tint="0.499984740745262"/>
        <rFont val="Helvetica"/>
        <family val="2"/>
      </rPr>
      <t>SET electric plate and oven to replace the standard gas (does not require additional electricity supply, but requires power management monitoring)</t>
    </r>
  </si>
  <si>
    <r>
      <t xml:space="preserve">Prise de quai dédiée à la clim (en plus des 2 de OPT 52 HZ001)
</t>
    </r>
    <r>
      <rPr>
        <sz val="14"/>
        <color theme="0" tint="-0.499984740745262"/>
        <rFont val="Helvetica"/>
        <family val="2"/>
      </rPr>
      <t>Extra outlet for air conditionning (in addition to the 2 of OPT 52 HZ001)</t>
    </r>
  </si>
  <si>
    <r>
      <rPr>
        <sz val="22"/>
        <rFont val="Helvetica"/>
        <family val="2"/>
      </rPr>
      <t>≡</t>
    </r>
    <r>
      <rPr>
        <b/>
        <sz val="22"/>
        <rFont val="Helvetica"/>
        <family val="2"/>
      </rPr>
      <t xml:space="preserve">  </t>
    </r>
    <r>
      <rPr>
        <sz val="14"/>
        <rFont val="Helvetica"/>
        <family val="2"/>
      </rPr>
      <t>PACK 52 026</t>
    </r>
    <r>
      <rPr>
        <sz val="11"/>
        <color theme="1"/>
        <rFont val="Calibri"/>
        <family val="2"/>
        <scheme val="minor"/>
      </rPr>
      <t/>
    </r>
  </si>
  <si>
    <t>■ OPT 52 CE009</t>
  </si>
  <si>
    <t>■ OPT 52 CE010</t>
  </si>
  <si>
    <r>
      <rPr>
        <sz val="22"/>
        <rFont val="Helvetica"/>
      </rPr>
      <t>≡</t>
    </r>
    <r>
      <rPr>
        <sz val="14"/>
        <rFont val="Helvetica"/>
        <family val="2"/>
      </rPr>
      <t xml:space="preserve"> OPT 52 EN006</t>
    </r>
    <r>
      <rPr>
        <sz val="11"/>
        <color theme="1"/>
        <rFont val="Calibri"/>
        <family val="2"/>
        <scheme val="minor"/>
      </rPr>
      <t/>
    </r>
  </si>
  <si>
    <r>
      <rPr>
        <sz val="22"/>
        <rFont val="Helvetica"/>
      </rPr>
      <t>≡</t>
    </r>
    <r>
      <rPr>
        <sz val="14"/>
        <rFont val="Helvetica"/>
        <family val="2"/>
      </rPr>
      <t xml:space="preserve"> OPT 52 EN007</t>
    </r>
    <r>
      <rPr>
        <sz val="11"/>
        <color theme="1"/>
        <rFont val="Calibri"/>
        <family val="2"/>
        <scheme val="minor"/>
      </rPr>
      <t/>
    </r>
  </si>
  <si>
    <r>
      <rPr>
        <sz val="22"/>
        <rFont val="Helvetica"/>
      </rPr>
      <t>≡</t>
    </r>
    <r>
      <rPr>
        <sz val="14"/>
        <rFont val="Helvetica"/>
        <family val="2"/>
      </rPr>
      <t xml:space="preserve"> OPT 52 EN008</t>
    </r>
    <r>
      <rPr>
        <sz val="11"/>
        <color theme="1"/>
        <rFont val="Calibri"/>
        <family val="2"/>
        <scheme val="minor"/>
      </rPr>
      <t/>
    </r>
  </si>
  <si>
    <r>
      <rPr>
        <sz val="22"/>
        <rFont val="Helvetica"/>
      </rPr>
      <t>≡</t>
    </r>
    <r>
      <rPr>
        <sz val="14"/>
        <rFont val="Helvetica"/>
        <family val="2"/>
      </rPr>
      <t xml:space="preserve"> OPT 52 EN009</t>
    </r>
    <r>
      <rPr>
        <sz val="11"/>
        <color theme="1"/>
        <rFont val="Calibri"/>
        <family val="2"/>
        <scheme val="minor"/>
      </rPr>
      <t/>
    </r>
  </si>
  <si>
    <r>
      <rPr>
        <sz val="22"/>
        <rFont val="Helvetica"/>
      </rPr>
      <t>≡</t>
    </r>
    <r>
      <rPr>
        <sz val="14"/>
        <rFont val="Helvetica"/>
        <family val="2"/>
      </rPr>
      <t xml:space="preserve"> OPT 52 EN010</t>
    </r>
    <r>
      <rPr>
        <sz val="11"/>
        <color theme="1"/>
        <rFont val="Calibri"/>
        <family val="2"/>
        <scheme val="minor"/>
      </rPr>
      <t/>
    </r>
  </si>
  <si>
    <r>
      <rPr>
        <sz val="22"/>
        <rFont val="Helvetica"/>
      </rPr>
      <t>≡</t>
    </r>
    <r>
      <rPr>
        <sz val="14"/>
        <rFont val="Helvetica"/>
        <family val="2"/>
      </rPr>
      <t xml:space="preserve"> OPT 52 EN011</t>
    </r>
    <r>
      <rPr>
        <sz val="11"/>
        <color theme="1"/>
        <rFont val="Calibri"/>
        <family val="2"/>
        <scheme val="minor"/>
      </rPr>
      <t/>
    </r>
  </si>
  <si>
    <r>
      <rPr>
        <sz val="22"/>
        <rFont val="Helvetica"/>
      </rPr>
      <t>≡</t>
    </r>
    <r>
      <rPr>
        <sz val="14"/>
        <rFont val="Helvetica"/>
        <family val="2"/>
      </rPr>
      <t xml:space="preserve"> OPT 52 EN012</t>
    </r>
    <r>
      <rPr>
        <sz val="11"/>
        <color theme="1"/>
        <rFont val="Calibri"/>
        <family val="2"/>
        <scheme val="minor"/>
      </rPr>
      <t/>
    </r>
  </si>
  <si>
    <r>
      <rPr>
        <sz val="22"/>
        <rFont val="Helvetica"/>
      </rPr>
      <t>≡</t>
    </r>
    <r>
      <rPr>
        <sz val="14"/>
        <rFont val="Helvetica"/>
        <family val="2"/>
      </rPr>
      <t xml:space="preserve"> OPT 52 EN013</t>
    </r>
    <r>
      <rPr>
        <sz val="11"/>
        <color theme="1"/>
        <rFont val="Calibri"/>
        <family val="2"/>
        <scheme val="minor"/>
      </rPr>
      <t/>
    </r>
  </si>
  <si>
    <r>
      <rPr>
        <sz val="22"/>
        <rFont val="Helvetica"/>
      </rPr>
      <t>≡</t>
    </r>
    <r>
      <rPr>
        <sz val="14"/>
        <rFont val="Helvetica"/>
        <family val="2"/>
      </rPr>
      <t xml:space="preserve"> OPT 52 EN014</t>
    </r>
    <r>
      <rPr>
        <sz val="11"/>
        <color theme="1"/>
        <rFont val="Calibri"/>
        <family val="2"/>
        <scheme val="minor"/>
      </rPr>
      <t/>
    </r>
  </si>
  <si>
    <r>
      <rPr>
        <sz val="22"/>
        <rFont val="Helvetica"/>
      </rPr>
      <t>≡</t>
    </r>
    <r>
      <rPr>
        <sz val="14"/>
        <rFont val="Helvetica"/>
        <family val="2"/>
      </rPr>
      <t xml:space="preserve"> OPT 52 EN015</t>
    </r>
    <r>
      <rPr>
        <sz val="11"/>
        <color theme="1"/>
        <rFont val="Calibri"/>
        <family val="2"/>
        <scheme val="minor"/>
      </rPr>
      <t/>
    </r>
  </si>
  <si>
    <r>
      <rPr>
        <sz val="22"/>
        <rFont val="Helvetica"/>
      </rPr>
      <t>≡</t>
    </r>
    <r>
      <rPr>
        <sz val="14"/>
        <rFont val="Helvetica"/>
        <family val="2"/>
      </rPr>
      <t xml:space="preserve"> OPT 52 EN016</t>
    </r>
    <r>
      <rPr>
        <sz val="11"/>
        <color theme="1"/>
        <rFont val="Calibri"/>
        <family val="2"/>
        <scheme val="minor"/>
      </rPr>
      <t/>
    </r>
  </si>
  <si>
    <r>
      <t xml:space="preserve">Dessalinisateur 230 V - 50 Hz débit 160 L/H
</t>
    </r>
    <r>
      <rPr>
        <sz val="14"/>
        <color theme="0" tint="-0.499984740745262"/>
        <rFont val="Helvetica"/>
        <family val="2"/>
      </rPr>
      <t>Water maker 180 L/H 230 V</t>
    </r>
    <r>
      <rPr>
        <sz val="14"/>
        <rFont val="Helvetica"/>
        <family val="2"/>
      </rPr>
      <t xml:space="preserve"> - 50 Hz</t>
    </r>
  </si>
  <si>
    <r>
      <t xml:space="preserve">Four à micro-ondes 
</t>
    </r>
    <r>
      <rPr>
        <sz val="14"/>
        <color theme="0" tint="-0.499984740745262"/>
        <rFont val="Helvetica"/>
        <family val="2"/>
      </rPr>
      <t>Micro wave</t>
    </r>
  </si>
  <si>
    <r>
      <rPr>
        <sz val="22"/>
        <rFont val="Helvetica"/>
      </rPr>
      <t>≡</t>
    </r>
    <r>
      <rPr>
        <sz val="14"/>
        <rFont val="Helvetica"/>
        <family val="2"/>
      </rPr>
      <t xml:space="preserve"> OPT 52 EN018</t>
    </r>
    <r>
      <rPr>
        <sz val="11"/>
        <color theme="1"/>
        <rFont val="Calibri"/>
        <family val="2"/>
        <scheme val="minor"/>
      </rPr>
      <t/>
    </r>
  </si>
  <si>
    <r>
      <rPr>
        <sz val="22"/>
        <rFont val="Helvetica"/>
      </rPr>
      <t>≡</t>
    </r>
    <r>
      <rPr>
        <sz val="14"/>
        <rFont val="Helvetica"/>
        <family val="2"/>
      </rPr>
      <t xml:space="preserve"> OPT 52 EN019</t>
    </r>
    <r>
      <rPr>
        <sz val="11"/>
        <color theme="1"/>
        <rFont val="Calibri"/>
        <family val="2"/>
        <scheme val="minor"/>
      </rPr>
      <t/>
    </r>
  </si>
  <si>
    <t>■ OPT 52 CE011</t>
  </si>
  <si>
    <r>
      <t xml:space="preserve">Radar Halo 20+ B&amp;G avec chaise de mât pour mât aluminium ou mat carbone
</t>
    </r>
    <r>
      <rPr>
        <sz val="14"/>
        <color theme="0" tint="-0.499984740745262"/>
        <rFont val="Helvetica"/>
        <family val="2"/>
      </rPr>
      <t>Radar B&amp;G Halo 20+ with mast chair for aluminium or carbon mast</t>
    </r>
  </si>
  <si>
    <r>
      <t xml:space="preserve">Pack routeur pepwave 4G/5G reste du monde
</t>
    </r>
    <r>
      <rPr>
        <sz val="14"/>
        <color theme="0" tint="-0.499984740745262"/>
        <rFont val="Helvetica"/>
        <family val="2"/>
      </rPr>
      <t>Pack 4G/5G router rest of the world</t>
    </r>
  </si>
  <si>
    <t>■ OPT 52 EL010</t>
  </si>
  <si>
    <r>
      <t xml:space="preserve">Pré-cablage antenne TV (TV et support TV fourniture client)
</t>
    </r>
    <r>
      <rPr>
        <sz val="14"/>
        <color theme="0" tint="-0.499984740745262"/>
        <rFont val="Helvetica"/>
        <family val="2"/>
      </rPr>
      <t>Pre-cable TV antenna (TV and TV support customer supply)</t>
    </r>
  </si>
  <si>
    <r>
      <rPr>
        <sz val="22"/>
        <rFont val="Helvetica"/>
      </rPr>
      <t>≡</t>
    </r>
    <r>
      <rPr>
        <sz val="14"/>
        <rFont val="Helvetica"/>
        <family val="2"/>
      </rPr>
      <t xml:space="preserve"> OPT 52 EN020</t>
    </r>
    <r>
      <rPr>
        <sz val="11"/>
        <color theme="1"/>
        <rFont val="Calibri"/>
        <family val="2"/>
        <scheme val="minor"/>
      </rPr>
      <t/>
    </r>
  </si>
  <si>
    <r>
      <t xml:space="preserve">OU : 1 prise 120V dédiée au four électrique et 1 prise 120V dédiée à la plaque électrique en remplacement du standard en gaz (ne nécessite pas de fourniture d'électricité supplémentaire, mais nécessite une surveillance de la gestion d'énergie) (four et plaque non fournis par le chantier)
</t>
    </r>
    <r>
      <rPr>
        <sz val="14"/>
        <color theme="1" tint="0.499984740745262"/>
        <rFont val="Helvetica"/>
        <family val="2"/>
      </rPr>
      <t>OR : 1 120V plug dedicated to electric oven and 1 120V plug dedicated to electric plate to replace the standard gas (does not require additional electricity supply, but requires power management monitoring) (ovent and electric plates non supplied by NEEL)</t>
    </r>
  </si>
  <si>
    <r>
      <t>Prise dédiée au lave vaisselle 9 couverts (lave vaisselle non fourni par le chantier)</t>
    </r>
    <r>
      <rPr>
        <sz val="14"/>
        <rFont val="Helvetica"/>
      </rPr>
      <t xml:space="preserve">
</t>
    </r>
    <r>
      <rPr>
        <sz val="14"/>
        <color theme="0" tint="-0.499984740745262"/>
        <rFont val="Helvetica"/>
        <family val="2"/>
      </rPr>
      <t>Outlet dedicated to dishwasher 9 pax (dishwasher not supplied by NEEL)</t>
    </r>
  </si>
  <si>
    <r>
      <t>Prise dédiée au lave linge séchant 4kg dans îlot cuisine sur SEA DECK VIEW; à l'avant du flotteur tribord sur SKY DECK VIEW (lave-linge non fourni par le chantier)</t>
    </r>
    <r>
      <rPr>
        <sz val="14"/>
        <rFont val="Helvetica"/>
      </rPr>
      <t xml:space="preserve">
</t>
    </r>
    <r>
      <rPr>
        <sz val="14"/>
        <color theme="0" tint="-0.499984740745262"/>
        <rFont val="Helvetica"/>
        <family val="2"/>
      </rPr>
      <t>Outlet dedicated to washer dryer 4 kg in the central galley furniture unit SEA DECK VIEW Version ; in forward starboard ama SKY DECK VIEW VERSION (washer dryer not supplied by NEEL)</t>
    </r>
  </si>
  <si>
    <r>
      <t xml:space="preserve">Prise dédiée au four à micro-ondes (four micro-ondes non fourni par le chantier)
</t>
    </r>
    <r>
      <rPr>
        <sz val="14"/>
        <color theme="0" tint="-0.499984740745262"/>
        <rFont val="Helvetica"/>
        <family val="2"/>
      </rPr>
      <t xml:space="preserve">Outlet dedicated to micro wave </t>
    </r>
    <r>
      <rPr>
        <sz val="14"/>
        <color theme="0" tint="-0.499984740745262"/>
        <rFont val="Helvetica"/>
      </rPr>
      <t>(micro-wave non supplied by NEEL)</t>
    </r>
  </si>
  <si>
    <r>
      <rPr>
        <sz val="22"/>
        <rFont val="Helvetica"/>
        <family val="2"/>
      </rPr>
      <t>≡</t>
    </r>
    <r>
      <rPr>
        <b/>
        <sz val="22"/>
        <rFont val="Helvetica"/>
        <family val="2"/>
      </rPr>
      <t xml:space="preserve">    </t>
    </r>
    <r>
      <rPr>
        <sz val="14"/>
        <rFont val="Helvetica"/>
        <family val="2"/>
      </rPr>
      <t>TRI 52 012</t>
    </r>
  </si>
  <si>
    <t>OPTIONS 120V-60 Hz</t>
  </si>
  <si>
    <t>■ OPT 52 SR006</t>
  </si>
  <si>
    <r>
      <t xml:space="preserve">Upgrade pilote H5000 (Clavier commande pilote H5000 à la place des 2 clavier Triton pour le pilote)
</t>
    </r>
    <r>
      <rPr>
        <sz val="14"/>
        <color theme="0" tint="-0.499984740745262"/>
        <rFont val="Helvetica"/>
        <family val="2"/>
      </rPr>
      <t>Upgrade H5000 pilot (H5000 control keyboard instead of the 2 Triton keyboard for the pilot)</t>
    </r>
  </si>
  <si>
    <t>■ OPT 52 EL012</t>
  </si>
  <si>
    <t>■ OPT 52 EL013</t>
  </si>
  <si>
    <t>■ OPT 52 EL014</t>
  </si>
  <si>
    <t>■ OPT 52 EL015</t>
  </si>
  <si>
    <t>■ OPT 52 EL016</t>
  </si>
  <si>
    <t>Iridium Certus 700</t>
  </si>
  <si>
    <t>■ OPT 52 EL017</t>
  </si>
  <si>
    <t>■ OPT 52 EL018</t>
  </si>
  <si>
    <t xml:space="preserve">Forward scan
</t>
  </si>
  <si>
    <r>
      <t xml:space="preserve">Plus value pour parc service de batteries : </t>
    </r>
    <r>
      <rPr>
        <b/>
        <u/>
        <sz val="14"/>
        <rFont val="Helvetica"/>
      </rPr>
      <t>4 batteries lithium soit 920 Ah (réel 736 Ah)</t>
    </r>
    <r>
      <rPr>
        <sz val="14"/>
        <rFont val="Helvetica"/>
        <family val="2"/>
      </rPr>
      <t xml:space="preserve"> (en remplacement des 6 batteries gel standard) (config si le client n'a pas de clim)
</t>
    </r>
    <r>
      <rPr>
        <sz val="14"/>
        <color theme="0" tint="-0.499984740745262"/>
        <rFont val="Helvetica"/>
      </rPr>
      <t xml:space="preserve">Added value for battery service fleet : </t>
    </r>
    <r>
      <rPr>
        <b/>
        <u/>
        <sz val="14"/>
        <color theme="0" tint="-0.499984740745262"/>
        <rFont val="Helvetica"/>
      </rPr>
      <t>4 lithium batteries for 920 Ah (736 Ah in real)</t>
    </r>
    <r>
      <rPr>
        <sz val="14"/>
        <color theme="0" tint="-0.499984740745262"/>
        <rFont val="Helvetica"/>
      </rPr>
      <t xml:space="preserve"> (replacing the 6 gel standard batteries) (setup if customer does not have AC)</t>
    </r>
  </si>
  <si>
    <r>
      <t xml:space="preserve">Plus value pour parc service de batteries : </t>
    </r>
    <r>
      <rPr>
        <b/>
        <u/>
        <sz val="14"/>
        <rFont val="Helvetica"/>
      </rPr>
      <t>6 batteries lithium soit 1380 Ah (réel 1100 Ah)</t>
    </r>
    <r>
      <rPr>
        <sz val="14"/>
        <rFont val="Helvetica"/>
        <family val="2"/>
      </rPr>
      <t xml:space="preserve"> (en remplacement des 6 batteries gel standard) (si clim)
</t>
    </r>
    <r>
      <rPr>
        <sz val="14"/>
        <color theme="0" tint="-0.499984740745262"/>
        <rFont val="Helvetica"/>
      </rPr>
      <t xml:space="preserve">Added value for battery service fleet : </t>
    </r>
    <r>
      <rPr>
        <b/>
        <u/>
        <sz val="14"/>
        <color theme="0" tint="-0.499984740745262"/>
        <rFont val="Helvetica"/>
      </rPr>
      <t>6 lithium batteries for 1380 Ah (1100 Ah in real)</t>
    </r>
    <r>
      <rPr>
        <sz val="14"/>
        <color theme="0" tint="-0.499984740745262"/>
        <rFont val="Helvetica"/>
      </rPr>
      <t xml:space="preserve"> (replacing the 6 gel standard batteries) (if AC)</t>
    </r>
  </si>
  <si>
    <r>
      <t xml:space="preserve">Montage </t>
    </r>
    <r>
      <rPr>
        <b/>
        <sz val="14"/>
        <rFont val="Helvetica"/>
      </rPr>
      <t>Intégrel</t>
    </r>
    <r>
      <rPr>
        <sz val="14"/>
        <rFont val="Helvetica"/>
        <family val="2"/>
      </rPr>
      <t xml:space="preserve"> (8,5 KW) sur moteur incluant </t>
    </r>
    <r>
      <rPr>
        <b/>
        <sz val="14"/>
        <rFont val="Helvetica"/>
      </rPr>
      <t>6 batteries lithium</t>
    </r>
    <r>
      <rPr>
        <sz val="14"/>
        <rFont val="Helvetica"/>
        <family val="2"/>
      </rPr>
      <t xml:space="preserve"> en remplacement des 6 batteries gel standard + </t>
    </r>
    <r>
      <rPr>
        <b/>
        <sz val="14"/>
        <rFont val="Helvetica"/>
      </rPr>
      <t>2 batteries gel</t>
    </r>
    <r>
      <rPr>
        <sz val="14"/>
        <rFont val="Helvetica"/>
        <family val="2"/>
      </rPr>
      <t xml:space="preserve"> conservées pour le parc service (permet de se passer de groupe électrogène)
</t>
    </r>
    <r>
      <rPr>
        <b/>
        <sz val="14"/>
        <color theme="0" tint="-0.499984740745262"/>
        <rFont val="Helvetica"/>
      </rPr>
      <t>Integral</t>
    </r>
    <r>
      <rPr>
        <sz val="14"/>
        <color theme="0" tint="-0.499984740745262"/>
        <rFont val="Helvetica"/>
      </rPr>
      <t xml:space="preserve"> (8,5 KW) assembly on engine including</t>
    </r>
    <r>
      <rPr>
        <b/>
        <sz val="14"/>
        <color theme="0" tint="-0.499984740745262"/>
        <rFont val="Helvetica"/>
      </rPr>
      <t xml:space="preserve"> 6 lithium batteries</t>
    </r>
    <r>
      <rPr>
        <sz val="14"/>
        <color theme="0" tint="-0.499984740745262"/>
        <rFont val="Helvetica"/>
      </rPr>
      <t xml:space="preserve"> to replace the 6 standard gel batteries + </t>
    </r>
    <r>
      <rPr>
        <b/>
        <sz val="14"/>
        <color theme="0" tint="-0.499984740745262"/>
        <rFont val="Helvetica"/>
      </rPr>
      <t>2 gel batteries</t>
    </r>
    <r>
      <rPr>
        <sz val="14"/>
        <color theme="0" tint="-0.499984740745262"/>
        <rFont val="Helvetica"/>
      </rPr>
      <t xml:space="preserve"> for the device parc (allows to do without generator)</t>
    </r>
    <r>
      <rPr>
        <sz val="14"/>
        <rFont val="Helvetica"/>
        <family val="2"/>
      </rPr>
      <t xml:space="preserve">                                              </t>
    </r>
    <r>
      <rPr>
        <i/>
        <sz val="14"/>
        <rFont val="Helvetica"/>
      </rPr>
      <t>(L'Intégrel remplace l'alternateur Mastervolt fourni en standard avec le moteur Yanmar /</t>
    </r>
    <r>
      <rPr>
        <i/>
        <sz val="14"/>
        <color theme="0" tint="-0.499984740745262"/>
        <rFont val="Helvetica"/>
      </rPr>
      <t xml:space="preserve"> Integral replaces the standard Mastervolt alternator with the Yanmar engine)</t>
    </r>
  </si>
  <si>
    <r>
      <t xml:space="preserve">TV 50" sur lift dans îlot central sur (Version SEA DECK VIEW)
</t>
    </r>
    <r>
      <rPr>
        <sz val="14"/>
        <color theme="0" tint="-0.499984740745262"/>
        <rFont val="Helvetica"/>
        <family val="2"/>
      </rPr>
      <t>TV 50" with lift in central furniture unit (SEA DECK VIEW Version)</t>
    </r>
  </si>
  <si>
    <r>
      <t xml:space="preserve">TV 50" sur support fixe sur cloison carré sur (Version SKY DECK VIEW)
</t>
    </r>
    <r>
      <rPr>
        <sz val="14"/>
        <color theme="0" tint="-0.499984740745262"/>
        <rFont val="Helvetica"/>
        <family val="2"/>
      </rPr>
      <t>TV 50" permanent on saloon bulkhead (SKY DECK VIEW)</t>
    </r>
  </si>
  <si>
    <r>
      <rPr>
        <sz val="22"/>
        <rFont val="Helvetica"/>
      </rPr>
      <t>≡</t>
    </r>
    <r>
      <rPr>
        <sz val="14"/>
        <rFont val="Helvetica"/>
        <family val="2"/>
      </rPr>
      <t xml:space="preserve"> OPT 52 EN017</t>
    </r>
    <r>
      <rPr>
        <sz val="11"/>
        <color theme="1"/>
        <rFont val="Calibri"/>
        <family val="2"/>
        <scheme val="minor"/>
      </rPr>
      <t/>
    </r>
  </si>
  <si>
    <r>
      <rPr>
        <sz val="22"/>
        <rFont val="Helvetica"/>
      </rPr>
      <t>≡</t>
    </r>
    <r>
      <rPr>
        <sz val="14"/>
        <rFont val="Helvetica"/>
        <family val="2"/>
      </rPr>
      <t xml:space="preserve"> OPT 52 EN005</t>
    </r>
    <r>
      <rPr>
        <sz val="11"/>
        <color theme="1"/>
        <rFont val="Calibri"/>
        <family val="2"/>
        <scheme val="minor"/>
      </rPr>
      <t/>
    </r>
  </si>
  <si>
    <r>
      <rPr>
        <sz val="22"/>
        <rFont val="Helvetica"/>
      </rPr>
      <t xml:space="preserve">≡ </t>
    </r>
    <r>
      <rPr>
        <sz val="14"/>
        <rFont val="Helvetica"/>
        <family val="2"/>
      </rPr>
      <t>OPT 52 HZ004</t>
    </r>
  </si>
  <si>
    <r>
      <rPr>
        <sz val="22"/>
        <rFont val="Helvetica"/>
      </rPr>
      <t xml:space="preserve">≡ </t>
    </r>
    <r>
      <rPr>
        <sz val="14"/>
        <rFont val="Helvetica"/>
        <family val="2"/>
      </rPr>
      <t>OPT 52 HZ005</t>
    </r>
  </si>
  <si>
    <r>
      <rPr>
        <sz val="22"/>
        <rFont val="Helvetica"/>
      </rPr>
      <t xml:space="preserve">≡ </t>
    </r>
    <r>
      <rPr>
        <sz val="14"/>
        <rFont val="Helvetica"/>
        <family val="2"/>
      </rPr>
      <t>OPT 52 HZ006</t>
    </r>
  </si>
  <si>
    <r>
      <rPr>
        <sz val="22"/>
        <rFont val="Helvetica"/>
      </rPr>
      <t xml:space="preserve">≡ </t>
    </r>
    <r>
      <rPr>
        <sz val="14"/>
        <rFont val="Helvetica"/>
        <family val="2"/>
      </rPr>
      <t>OPT 52 HZ007</t>
    </r>
    <r>
      <rPr>
        <sz val="11"/>
        <color theme="1"/>
        <rFont val="Calibri"/>
        <family val="2"/>
        <scheme val="minor"/>
      </rPr>
      <t/>
    </r>
  </si>
  <si>
    <r>
      <rPr>
        <sz val="22"/>
        <rFont val="Helvetica"/>
      </rPr>
      <t xml:space="preserve">≡ </t>
    </r>
    <r>
      <rPr>
        <sz val="14"/>
        <rFont val="Helvetica"/>
        <family val="2"/>
      </rPr>
      <t>OPT 52 HZ008</t>
    </r>
    <r>
      <rPr>
        <sz val="11"/>
        <color theme="1"/>
        <rFont val="Calibri"/>
        <family val="2"/>
        <scheme val="minor"/>
      </rPr>
      <t/>
    </r>
  </si>
  <si>
    <r>
      <rPr>
        <sz val="22"/>
        <rFont val="Helvetica"/>
      </rPr>
      <t xml:space="preserve">≡ </t>
    </r>
    <r>
      <rPr>
        <sz val="14"/>
        <rFont val="Helvetica"/>
        <family val="2"/>
      </rPr>
      <t>OPT 52 HZ009</t>
    </r>
    <r>
      <rPr>
        <sz val="11"/>
        <color theme="1"/>
        <rFont val="Calibri"/>
        <family val="2"/>
        <scheme val="minor"/>
      </rPr>
      <t/>
    </r>
  </si>
  <si>
    <r>
      <rPr>
        <sz val="22"/>
        <rFont val="Helvetica"/>
      </rPr>
      <t>≡</t>
    </r>
    <r>
      <rPr>
        <sz val="14"/>
        <rFont val="Helvetica"/>
        <family val="2"/>
      </rPr>
      <t xml:space="preserve"> OPT 52 EN030</t>
    </r>
  </si>
  <si>
    <r>
      <rPr>
        <sz val="22"/>
        <rFont val="Helvetica"/>
      </rPr>
      <t>≡</t>
    </r>
    <r>
      <rPr>
        <sz val="14"/>
        <rFont val="Helvetica"/>
        <family val="2"/>
      </rPr>
      <t xml:space="preserve"> OPT 52 EN031</t>
    </r>
    <r>
      <rPr>
        <sz val="11"/>
        <color theme="1"/>
        <rFont val="Calibri"/>
        <family val="2"/>
        <scheme val="minor"/>
      </rPr>
      <t/>
    </r>
  </si>
  <si>
    <r>
      <rPr>
        <sz val="22"/>
        <rFont val="Helvetica"/>
      </rPr>
      <t>≡</t>
    </r>
    <r>
      <rPr>
        <sz val="14"/>
        <rFont val="Helvetica"/>
        <family val="2"/>
      </rPr>
      <t xml:space="preserve"> OPT 52 EN033</t>
    </r>
    <r>
      <rPr>
        <sz val="11"/>
        <color theme="1"/>
        <rFont val="Calibri"/>
        <family val="2"/>
        <scheme val="minor"/>
      </rPr>
      <t/>
    </r>
  </si>
  <si>
    <r>
      <rPr>
        <sz val="22"/>
        <rFont val="Helvetica"/>
      </rPr>
      <t>≡</t>
    </r>
    <r>
      <rPr>
        <sz val="14"/>
        <rFont val="Helvetica"/>
        <family val="2"/>
      </rPr>
      <t xml:space="preserve"> OPT 52 EN034</t>
    </r>
    <r>
      <rPr>
        <sz val="11"/>
        <color theme="1"/>
        <rFont val="Calibri"/>
        <family val="2"/>
        <scheme val="minor"/>
      </rPr>
      <t/>
    </r>
  </si>
  <si>
    <r>
      <t xml:space="preserve">Montage </t>
    </r>
    <r>
      <rPr>
        <b/>
        <sz val="14"/>
        <rFont val="Helvetica"/>
      </rPr>
      <t xml:space="preserve">Intégrel </t>
    </r>
    <r>
      <rPr>
        <sz val="14"/>
        <rFont val="Helvetica"/>
      </rPr>
      <t>(8,5 KW)</t>
    </r>
    <r>
      <rPr>
        <sz val="14"/>
        <rFont val="Helvetica"/>
        <family val="2"/>
      </rPr>
      <t xml:space="preserve"> sur moteur incluant </t>
    </r>
    <r>
      <rPr>
        <b/>
        <sz val="14"/>
        <rFont val="Helvetica"/>
      </rPr>
      <t>4 batteries lithium</t>
    </r>
    <r>
      <rPr>
        <sz val="14"/>
        <rFont val="Helvetica"/>
        <family val="2"/>
      </rPr>
      <t xml:space="preserve"> en remplacement des 6 batteries gel standard +</t>
    </r>
    <r>
      <rPr>
        <b/>
        <sz val="14"/>
        <rFont val="Helvetica"/>
      </rPr>
      <t xml:space="preserve"> 2 batteries ge</t>
    </r>
    <r>
      <rPr>
        <sz val="14"/>
        <rFont val="Helvetica"/>
        <family val="2"/>
      </rPr>
      <t xml:space="preserve">l conservées pour le parc service (permet de se passer de groupe électrogène) (config si le client n'a pas de clim)
</t>
    </r>
    <r>
      <rPr>
        <b/>
        <sz val="14"/>
        <color theme="0" tint="-0.499984740745262"/>
        <rFont val="Helvetica"/>
      </rPr>
      <t>Integral (8,5 KW)</t>
    </r>
    <r>
      <rPr>
        <sz val="14"/>
        <color theme="0" tint="-0.499984740745262"/>
        <rFont val="Helvetica"/>
      </rPr>
      <t xml:space="preserve"> assembly on engine including 4</t>
    </r>
    <r>
      <rPr>
        <b/>
        <sz val="14"/>
        <color theme="0" tint="-0.499984740745262"/>
        <rFont val="Helvetica"/>
      </rPr>
      <t xml:space="preserve"> lithium batteries</t>
    </r>
    <r>
      <rPr>
        <sz val="14"/>
        <color theme="0" tint="-0.499984740745262"/>
        <rFont val="Helvetica"/>
      </rPr>
      <t xml:space="preserve"> to replace the 6 standard gel batteries + </t>
    </r>
    <r>
      <rPr>
        <b/>
        <sz val="14"/>
        <color theme="0" tint="-0.499984740745262"/>
        <rFont val="Helvetica"/>
      </rPr>
      <t>2 gel batteries</t>
    </r>
    <r>
      <rPr>
        <sz val="14"/>
        <color theme="0" tint="-0.499984740745262"/>
        <rFont val="Helvetica"/>
      </rPr>
      <t xml:space="preserve"> for the device parc (allows to do without generator) (setup if customer does not have AC) </t>
    </r>
    <r>
      <rPr>
        <sz val="14"/>
        <rFont val="Helvetica"/>
        <family val="2"/>
      </rPr>
      <t xml:space="preserve">                                                                                                                 </t>
    </r>
    <r>
      <rPr>
        <i/>
        <sz val="14"/>
        <rFont val="Helvetica"/>
      </rPr>
      <t>(L'Intégrel remplace l'alternateur Mastervolt fourni en standard avec le moteur Yanmar /</t>
    </r>
    <r>
      <rPr>
        <i/>
        <sz val="14"/>
        <color theme="0" tint="-0.499984740745262"/>
        <rFont val="Helvetica"/>
      </rPr>
      <t xml:space="preserve"> Integral replaces the standard Mastervolt alternator with the Yanmar engine)</t>
    </r>
  </si>
  <si>
    <r>
      <t xml:space="preserve">Ice maker dans bloc cuisine extérieure dans cockpit (condamne du rangement) - </t>
    </r>
    <r>
      <rPr>
        <i/>
        <sz val="14"/>
        <rFont val="Helvetica"/>
      </rPr>
      <t>Incompatible avec le Bain de soleil (CE006)</t>
    </r>
    <r>
      <rPr>
        <sz val="14"/>
        <rFont val="Helvetica"/>
        <family val="2"/>
      </rPr>
      <t xml:space="preserve">
</t>
    </r>
    <r>
      <rPr>
        <sz val="14"/>
        <color theme="1" tint="0.499984740745262"/>
        <rFont val="Helvetica"/>
        <family val="2"/>
      </rPr>
      <t>Ice maker in cockpit kitchen (removes from storage) - Not possible with Sunbathing pad (CE006)</t>
    </r>
  </si>
  <si>
    <r>
      <t xml:space="preserve">Rideau d'entrée de baie coulissante
</t>
    </r>
    <r>
      <rPr>
        <sz val="14"/>
        <color theme="1" tint="0.499984740745262"/>
        <rFont val="Helvetica"/>
        <family val="2"/>
      </rPr>
      <t>Curtain for the entrance sliding door</t>
    </r>
  </si>
  <si>
    <t>■ OPT 52 CI004</t>
  </si>
  <si>
    <t>ENERGIE 230V/50Hz</t>
  </si>
  <si>
    <r>
      <rPr>
        <sz val="22"/>
        <rFont val="Helvetica"/>
      </rPr>
      <t xml:space="preserve">≡ </t>
    </r>
    <r>
      <rPr>
        <sz val="14"/>
        <rFont val="Helvetica"/>
        <family val="2"/>
      </rPr>
      <t>OPT 52 HZ010</t>
    </r>
  </si>
  <si>
    <r>
      <t xml:space="preserve">Pré-cablage antenne TV avec prise 120V  (TV et support TV fourniture client)
</t>
    </r>
    <r>
      <rPr>
        <sz val="14"/>
        <color theme="0" tint="-0.499984740745262"/>
        <rFont val="Helvetica"/>
        <family val="2"/>
      </rPr>
      <t>Pre-cable TV antenna with dedicated outlet 120V (TV and TV support customer supply)</t>
    </r>
  </si>
  <si>
    <r>
      <t xml:space="preserve">ENSEMBLE plaque et four électriques en remplacement du standard en gaz (ne nécessite pas de fourniture d'électricité supplémentaire, mais nécessite une surveillance de la gestion d'énergie) (sur ligne 230V mais 60Hz)
</t>
    </r>
    <r>
      <rPr>
        <sz val="14"/>
        <color theme="1" tint="0.499984740745262"/>
        <rFont val="Helvetica"/>
        <family val="2"/>
      </rPr>
      <t>SET electric plate and oven to replace the standard gas (does not require additional electricity supply, but requires power management monitoring) (on 230V but 60Hz)</t>
    </r>
  </si>
  <si>
    <r>
      <t xml:space="preserve">Prise de quai supplémentaire en 120V/30A/60 Hz (qui ne fait que chargeur : configuration d'un client qui a un bateau cablé "européen" mais qui a la possibilité de se brancher dans une marina en 120V/60Hz)
</t>
    </r>
    <r>
      <rPr>
        <sz val="14"/>
        <color theme="1" tint="0.499984740745262"/>
        <rFont val="Helvetica"/>
        <family val="2"/>
      </rPr>
      <t>Additionnal shore power 120V/30A/60 Hz (which only makes charger : configuration of a customer who has an "European" cabled boat but who has the possibility to connect in a marina in 120V/60Hz)</t>
    </r>
  </si>
  <si>
    <r>
      <t xml:space="preserve">Upgrade instruments Triton Edge (afficheur H5000 à la place du Triton² de la table à carte intérieure)
</t>
    </r>
    <r>
      <rPr>
        <sz val="14"/>
        <color theme="0" tint="-0.499984740745262"/>
        <rFont val="Helvetica"/>
        <family val="2"/>
      </rPr>
      <t>Upgrade Triton Edge device (H5000 display in place of the Triton 2 on the inside chart table)</t>
    </r>
  </si>
  <si>
    <r>
      <t xml:space="preserve">Pack routeur pepwave 4G/5G USA
</t>
    </r>
    <r>
      <rPr>
        <sz val="14"/>
        <color theme="0" tint="-0.499984740745262"/>
        <rFont val="Helvetica"/>
        <family val="2"/>
      </rPr>
      <t>Pack 4G/5G router USA</t>
    </r>
  </si>
  <si>
    <r>
      <t xml:space="preserve">Second pilote automatique indépendant avec calculateur NAC-3 &amp; compas precision-9
</t>
    </r>
    <r>
      <rPr>
        <sz val="14"/>
        <color theme="0" tint="-0.34998626667073579"/>
        <rFont val="Helvetica"/>
      </rPr>
      <t>Second independant Autopilot  with calculator NAC-3 &amp; compass Precision-9</t>
    </r>
  </si>
  <si>
    <r>
      <t xml:space="preserve">Second pilote automatique indépendant H5000 
</t>
    </r>
    <r>
      <rPr>
        <sz val="14"/>
        <color theme="0" tint="-0.34998626667073579"/>
        <rFont val="Helvetica"/>
      </rPr>
      <t>Second independant Autopilot  H5000</t>
    </r>
  </si>
  <si>
    <r>
      <t xml:space="preserve">Alarme de sécurité, surveillance et mouillage BRNKL caméra incluse (affichage sur téléphone client) - abonnement non inclus
</t>
    </r>
    <r>
      <rPr>
        <sz val="14"/>
        <color theme="0" tint="-0.499984740745262"/>
        <rFont val="Helvetica"/>
        <family val="2"/>
      </rPr>
      <t>Security alarm, monitoring and mooring BRNKL with one camera (display on customer phone)</t>
    </r>
  </si>
  <si>
    <r>
      <t xml:space="preserve">Caméra SEA.AI en tête de mat (détection d'objets flottants, affichage sur B&amp;G)
</t>
    </r>
    <r>
      <rPr>
        <sz val="14"/>
        <color theme="0" tint="-0.499984740745262"/>
        <rFont val="Helvetica"/>
        <family val="2"/>
      </rPr>
      <t>SEA.AI camera in masthead (detection of floating objects, display on B&amp;G)</t>
    </r>
  </si>
  <si>
    <r>
      <t xml:space="preserve">2 caméras de manœuvre sur barre de flèche babord (affichage sur B&amp;G)
</t>
    </r>
    <r>
      <rPr>
        <sz val="14"/>
        <color theme="0" tint="-0.499984740745262"/>
        <rFont val="Helvetica"/>
        <family val="2"/>
      </rPr>
      <t>2 portside spreader bar manoeuvre cameras (display on B&amp;G)</t>
    </r>
  </si>
  <si>
    <t>■ OPT 52 EL005</t>
  </si>
  <si>
    <t>■ OPT 52 EL011</t>
  </si>
  <si>
    <r>
      <t xml:space="preserve">Informations moteur affichées sur B&amp;G
</t>
    </r>
    <r>
      <rPr>
        <sz val="14"/>
        <color theme="0" tint="-0.499984740745262"/>
        <rFont val="Helvetica"/>
        <family val="2"/>
      </rPr>
      <t xml:space="preserve">Engine informations - Display on B&amp;G </t>
    </r>
  </si>
  <si>
    <r>
      <t xml:space="preserve">CONFORT INTERIEUR | </t>
    </r>
    <r>
      <rPr>
        <sz val="12"/>
        <color theme="0"/>
        <rFont val="Helvetica"/>
        <family val="2"/>
      </rPr>
      <t>INTERIOR COMFORT</t>
    </r>
  </si>
  <si>
    <r>
      <rPr>
        <sz val="22"/>
        <rFont val="Helvetica"/>
      </rPr>
      <t>≡</t>
    </r>
    <r>
      <rPr>
        <sz val="14"/>
        <rFont val="Helvetica"/>
        <family val="2"/>
      </rPr>
      <t xml:space="preserve"> OPT 52 EN036</t>
    </r>
  </si>
  <si>
    <r>
      <t xml:space="preserve">Timer sur chauffe eau
</t>
    </r>
    <r>
      <rPr>
        <sz val="14"/>
        <color theme="1" tint="0.499984740745262"/>
        <rFont val="Helvetica"/>
        <family val="2"/>
      </rPr>
      <t>Timer on water heater</t>
    </r>
  </si>
  <si>
    <r>
      <t>■</t>
    </r>
    <r>
      <rPr>
        <sz val="22"/>
        <rFont val="Helvetica"/>
      </rPr>
      <t xml:space="preserve"> </t>
    </r>
    <r>
      <rPr>
        <sz val="14"/>
        <rFont val="Helvetica"/>
      </rPr>
      <t>OPT 52 NA009</t>
    </r>
  </si>
  <si>
    <r>
      <t xml:space="preserve">Accastillage de spi incluant 2 winchs manuels, 2 poulies de pont, 1 hook d'amure, 1 amure, 2 écoutes
</t>
    </r>
    <r>
      <rPr>
        <sz val="14"/>
        <color theme="0" tint="-0.499984740745262"/>
        <rFont val="Helvetica"/>
        <family val="2"/>
      </rPr>
      <t xml:space="preserve">Spi fittings including 2 manual winches, 2 pulleys, 1 tack hook, 2 taps  </t>
    </r>
  </si>
  <si>
    <r>
      <t>Protection d'étrave en inox</t>
    </r>
    <r>
      <rPr>
        <sz val="14"/>
        <color rgb="FF0070C0"/>
        <rFont val="Helvetica"/>
      </rPr>
      <t xml:space="preserve">
</t>
    </r>
    <r>
      <rPr>
        <sz val="14"/>
        <color theme="0" tint="-0.499984740745262"/>
        <rFont val="Helvetica"/>
      </rPr>
      <t>Stainless steel bow protection</t>
    </r>
  </si>
  <si>
    <r>
      <rPr>
        <sz val="22"/>
        <rFont val="Helvetica"/>
        <family val="2"/>
      </rPr>
      <t>≡</t>
    </r>
    <r>
      <rPr>
        <b/>
        <sz val="22"/>
        <rFont val="Helvetica"/>
        <family val="2"/>
      </rPr>
      <t xml:space="preserve">  </t>
    </r>
    <r>
      <rPr>
        <sz val="14"/>
        <rFont val="Helvetica"/>
        <family val="2"/>
      </rPr>
      <t>PACK 52 020</t>
    </r>
    <r>
      <rPr>
        <sz val="11"/>
        <color theme="1"/>
        <rFont val="Calibri"/>
        <family val="2"/>
        <scheme val="minor"/>
      </rPr>
      <t/>
    </r>
  </si>
  <si>
    <r>
      <t xml:space="preserve">Audio Fusion Apollo 770 avec 2 HP dans cockpit et 2 HP (B&amp;W) dans le </t>
    </r>
    <r>
      <rPr>
        <sz val="14"/>
        <rFont val="Helvetica"/>
      </rPr>
      <t>carré, avec prise USB</t>
    </r>
    <r>
      <rPr>
        <sz val="14"/>
        <rFont val="Helvetica"/>
        <family val="2"/>
      </rPr>
      <t xml:space="preserve">
</t>
    </r>
    <r>
      <rPr>
        <sz val="14"/>
        <color theme="1" tint="0.499984740745262"/>
        <rFont val="Helvetica"/>
        <family val="2"/>
      </rPr>
      <t>Audio Fusion Apollo 770 with 2 speaker</t>
    </r>
    <r>
      <rPr>
        <sz val="14"/>
        <color theme="0" tint="-0.499984740745262"/>
        <rFont val="Helvetica"/>
      </rPr>
      <t>s in the cockpit and 2 speakers (B&amp;W) in the saloon, with USB plug</t>
    </r>
  </si>
  <si>
    <r>
      <t xml:space="preserve">Kit amarrage (4 amarres + </t>
    </r>
    <r>
      <rPr>
        <sz val="14"/>
        <rFont val="Helvetica"/>
      </rPr>
      <t xml:space="preserve">8 </t>
    </r>
    <r>
      <rPr>
        <sz val="14"/>
        <rFont val="Helvetica"/>
        <family val="2"/>
      </rPr>
      <t xml:space="preserve">pare-battages)
</t>
    </r>
    <r>
      <rPr>
        <sz val="14"/>
        <color theme="1" tint="0.499984740745262"/>
        <rFont val="Helvetica"/>
        <family val="2"/>
      </rPr>
      <t>Mooring kit (4 dock lines + 8 fenders)</t>
    </r>
  </si>
  <si>
    <t>■ OPT 52 CI006</t>
  </si>
  <si>
    <r>
      <t xml:space="preserve">Ensemble des éclairages sur dimmer (variateur d'intensité)
</t>
    </r>
    <r>
      <rPr>
        <sz val="14"/>
        <color theme="1" tint="0.499984740745262"/>
        <rFont val="Helvetica"/>
        <family val="2"/>
      </rPr>
      <t>Set of dimmer lights (dimmer)</t>
    </r>
  </si>
  <si>
    <r>
      <rPr>
        <sz val="22"/>
        <rFont val="Helvetica"/>
      </rPr>
      <t>≡</t>
    </r>
    <r>
      <rPr>
        <sz val="14"/>
        <rFont val="Helvetica"/>
        <family val="2"/>
      </rPr>
      <t xml:space="preserve"> OPT 52 EN002</t>
    </r>
  </si>
  <si>
    <r>
      <rPr>
        <sz val="22"/>
        <rFont val="Helvetica"/>
      </rPr>
      <t>≡</t>
    </r>
    <r>
      <rPr>
        <sz val="14"/>
        <rFont val="Helvetica"/>
        <family val="2"/>
      </rPr>
      <t xml:space="preserve"> OPT 52 EN021</t>
    </r>
    <r>
      <rPr>
        <sz val="11"/>
        <color theme="1"/>
        <rFont val="Calibri"/>
        <family val="2"/>
        <scheme val="minor"/>
      </rPr>
      <t/>
    </r>
  </si>
  <si>
    <r>
      <t xml:space="preserve">Pré installation dessalinisateur (piquage eau de mer uniquement)
</t>
    </r>
    <r>
      <rPr>
        <sz val="14"/>
        <color theme="0" tint="-0.499984740745262"/>
        <rFont val="Helvetica"/>
        <family val="2"/>
      </rPr>
      <t>Pre installation for watermaker (sea water dive only)</t>
    </r>
  </si>
  <si>
    <r>
      <t xml:space="preserve">Pré installation GE (piquage eau de mer uniquement) (déjà compris si GE sélectionné)
</t>
    </r>
    <r>
      <rPr>
        <sz val="14"/>
        <color theme="0" tint="-0.499984740745262"/>
        <rFont val="Helvetica"/>
        <family val="2"/>
      </rPr>
      <t>Pre installation for generator (sea water dive</t>
    </r>
    <r>
      <rPr>
        <sz val="14"/>
        <color theme="0" tint="-0.499984740745262"/>
        <rFont val="Helvetica"/>
      </rPr>
      <t xml:space="preserve"> only) (already included if generator selected)</t>
    </r>
  </si>
  <si>
    <r>
      <t xml:space="preserve">Plus value pour réseau principal 120V selon synoptique (PC 120V), une prise de quai 32A/230V et ligne de quai 25 m, une prise de quai en 32A/110V 
</t>
    </r>
    <r>
      <rPr>
        <sz val="14"/>
        <color theme="0" tint="-0.499984740745262"/>
        <rFont val="Helvetica"/>
        <family val="2"/>
      </rPr>
      <t>Upgrade electric network 120V, according synoptic (PC 120V), one plug for shore power 32A/230V and one plug for shore power 32A/110V (with quai lines, 25m)</t>
    </r>
  </si>
  <si>
    <r>
      <t xml:space="preserve">ENERGIE 230V-50Hz | </t>
    </r>
    <r>
      <rPr>
        <sz val="18"/>
        <color theme="0"/>
        <rFont val="Helvetica"/>
      </rPr>
      <t>ENERGY 230V-50Hz</t>
    </r>
  </si>
  <si>
    <r>
      <rPr>
        <sz val="22"/>
        <rFont val="Helvetica"/>
      </rPr>
      <t>≡</t>
    </r>
    <r>
      <rPr>
        <sz val="14"/>
        <rFont val="Helvetica"/>
        <family val="2"/>
      </rPr>
      <t xml:space="preserve"> OPT 52 EN022</t>
    </r>
    <r>
      <rPr>
        <sz val="11"/>
        <color theme="1"/>
        <rFont val="Calibri"/>
        <family val="2"/>
        <scheme val="minor"/>
      </rPr>
      <t/>
    </r>
  </si>
  <si>
    <r>
      <t xml:space="preserve">Montage </t>
    </r>
    <r>
      <rPr>
        <b/>
        <u/>
        <sz val="14"/>
        <rFont val="Helvetica"/>
      </rPr>
      <t>Intégrel</t>
    </r>
    <r>
      <rPr>
        <u/>
        <sz val="14"/>
        <rFont val="Helvetica"/>
      </rPr>
      <t xml:space="preserve"> </t>
    </r>
    <r>
      <rPr>
        <sz val="14"/>
        <rFont val="Helvetica"/>
        <family val="2"/>
      </rPr>
      <t xml:space="preserve">(8,5 KW) sur moteur incluant </t>
    </r>
    <r>
      <rPr>
        <b/>
        <u/>
        <sz val="14"/>
        <rFont val="Helvetica"/>
      </rPr>
      <t>6 batteries lithium</t>
    </r>
    <r>
      <rPr>
        <sz val="14"/>
        <rFont val="Helvetica"/>
        <family val="2"/>
      </rPr>
      <t xml:space="preserve"> en remplacement des 6 batteries gel standard + </t>
    </r>
    <r>
      <rPr>
        <b/>
        <u/>
        <sz val="14"/>
        <rFont val="Helvetica"/>
      </rPr>
      <t>2 batteries gel</t>
    </r>
    <r>
      <rPr>
        <sz val="14"/>
        <rFont val="Helvetica"/>
        <family val="2"/>
      </rPr>
      <t xml:space="preserve"> conservées pour le parc service (permet de se passer de groupe électrogène)
</t>
    </r>
    <r>
      <rPr>
        <b/>
        <u/>
        <sz val="14"/>
        <color theme="0" tint="-0.499984740745262"/>
        <rFont val="Helvetica"/>
      </rPr>
      <t>Integral</t>
    </r>
    <r>
      <rPr>
        <sz val="14"/>
        <color theme="0" tint="-0.499984740745262"/>
        <rFont val="Helvetica"/>
      </rPr>
      <t xml:space="preserve"> (8,5 KW) assembly on engine including</t>
    </r>
    <r>
      <rPr>
        <b/>
        <u/>
        <sz val="14"/>
        <color theme="0" tint="-0.499984740745262"/>
        <rFont val="Helvetica"/>
      </rPr>
      <t xml:space="preserve"> 6 lithium batteries</t>
    </r>
    <r>
      <rPr>
        <sz val="14"/>
        <color theme="0" tint="-0.499984740745262"/>
        <rFont val="Helvetica"/>
      </rPr>
      <t xml:space="preserve"> to replace the 6 standard gel batteries +</t>
    </r>
    <r>
      <rPr>
        <u/>
        <sz val="14"/>
        <color theme="0" tint="-0.499984740745262"/>
        <rFont val="Helvetica"/>
      </rPr>
      <t xml:space="preserve"> </t>
    </r>
    <r>
      <rPr>
        <b/>
        <u/>
        <sz val="14"/>
        <color theme="0" tint="-0.499984740745262"/>
        <rFont val="Helvetica"/>
      </rPr>
      <t>2 gel batteries</t>
    </r>
    <r>
      <rPr>
        <sz val="14"/>
        <color theme="0" tint="-0.499984740745262"/>
        <rFont val="Helvetica"/>
      </rPr>
      <t xml:space="preserve"> for the device parc (allows to do without generator)</t>
    </r>
    <r>
      <rPr>
        <sz val="14"/>
        <rFont val="Helvetica"/>
        <family val="2"/>
      </rPr>
      <t xml:space="preserve">                                              </t>
    </r>
    <r>
      <rPr>
        <i/>
        <sz val="14"/>
        <rFont val="Helvetica"/>
      </rPr>
      <t>(L'Intégrel remplace l'alternateur Mastervolt fourni en standard avec le moteur Yanmar /</t>
    </r>
    <r>
      <rPr>
        <i/>
        <sz val="14"/>
        <color theme="0" tint="-0.499984740745262"/>
        <rFont val="Helvetica"/>
      </rPr>
      <t xml:space="preserve"> Integral replaces the standard Mastervolt alternator with the Yanmar engine)</t>
    </r>
  </si>
  <si>
    <t>■ OPT 52 CE012</t>
  </si>
  <si>
    <r>
      <t xml:space="preserve">Teck synthétique dans les cabines des flotteurs et coque centrale
</t>
    </r>
    <r>
      <rPr>
        <sz val="14"/>
        <color theme="1" tint="0.499984740745262"/>
        <rFont val="Helvetica"/>
        <family val="2"/>
      </rPr>
      <t>Synthetic teak in cabins located in the floats and in the central hull</t>
    </r>
  </si>
  <si>
    <r>
      <t xml:space="preserve">Bloc cuisine extérieure dans cockpit comprenant plan de travail, évier, eau froide/chaude, frigo - </t>
    </r>
    <r>
      <rPr>
        <i/>
        <sz val="14"/>
        <rFont val="Helvetica"/>
      </rPr>
      <t>Incompatible avec le Bain de soleil (CE006)</t>
    </r>
    <r>
      <rPr>
        <sz val="14"/>
        <rFont val="Helvetica"/>
        <family val="2"/>
      </rPr>
      <t xml:space="preserve">
</t>
    </r>
    <r>
      <rPr>
        <sz val="14"/>
        <color theme="1" tint="0.499984740745262"/>
        <rFont val="Helvetica"/>
        <family val="2"/>
      </rPr>
      <t>Cockpit kitchen including work top, sink, hot and cold water, fridge - Not possible with Sunbathing pad (CE006)</t>
    </r>
  </si>
  <si>
    <r>
      <t xml:space="preserve">Spinnaker asymétique avec chaussette (impose l'OPT 52 NA009)- Mât Aluminium
</t>
    </r>
    <r>
      <rPr>
        <sz val="14"/>
        <color theme="0" tint="-0.499984740745262"/>
        <rFont val="Helvetica"/>
        <family val="2"/>
      </rPr>
      <t>Asymetric spinnaker including sock (requires OPT 52 NA009)- Aluminium Mast</t>
    </r>
  </si>
  <si>
    <t>■ OPT 52 SEC007</t>
  </si>
  <si>
    <r>
      <rPr>
        <sz val="22"/>
        <rFont val="Helvetica"/>
      </rPr>
      <t>≡</t>
    </r>
    <r>
      <rPr>
        <sz val="14"/>
        <rFont val="Helvetica"/>
        <family val="2"/>
      </rPr>
      <t xml:space="preserve"> OPT 52 EN004</t>
    </r>
    <r>
      <rPr>
        <sz val="11"/>
        <color theme="1"/>
        <rFont val="Calibri"/>
        <family val="2"/>
        <scheme val="minor"/>
      </rPr>
      <t/>
    </r>
  </si>
  <si>
    <t>■ OPT 52 CE013</t>
  </si>
  <si>
    <r>
      <rPr>
        <sz val="22"/>
        <rFont val="Helvetica"/>
      </rPr>
      <t>≡</t>
    </r>
    <r>
      <rPr>
        <sz val="14"/>
        <rFont val="Helvetica"/>
        <family val="2"/>
      </rPr>
      <t xml:space="preserve"> OPT 52 EN003.1</t>
    </r>
  </si>
  <si>
    <r>
      <rPr>
        <sz val="22"/>
        <rFont val="Helvetica"/>
      </rPr>
      <t>≡</t>
    </r>
    <r>
      <rPr>
        <sz val="14"/>
        <rFont val="Helvetica"/>
        <family val="2"/>
      </rPr>
      <t xml:space="preserve"> OPT 52 EN003.2</t>
    </r>
    <r>
      <rPr>
        <sz val="11"/>
        <color theme="1"/>
        <rFont val="Calibri"/>
        <family val="2"/>
        <scheme val="minor"/>
      </rPr>
      <t/>
    </r>
  </si>
  <si>
    <r>
      <rPr>
        <sz val="22"/>
        <rFont val="Helvetica"/>
      </rPr>
      <t>≡</t>
    </r>
    <r>
      <rPr>
        <sz val="14"/>
        <rFont val="Helvetica"/>
        <family val="2"/>
      </rPr>
      <t xml:space="preserve"> OPT 52 EN003.3</t>
    </r>
    <r>
      <rPr>
        <sz val="11"/>
        <color theme="1"/>
        <rFont val="Calibri"/>
        <family val="2"/>
        <scheme val="minor"/>
      </rPr>
      <t/>
    </r>
  </si>
  <si>
    <r>
      <t xml:space="preserve">SEA DECK VIEW et SKY DECK VIEW (Toutes versions) :
Cabine simple arrière tribord avec WC électrique, douche et vasque
</t>
    </r>
    <r>
      <rPr>
        <i/>
        <sz val="14"/>
        <color theme="0" tint="-0.34998626667073579"/>
        <rFont val="Helvetica"/>
      </rPr>
      <t>SEA DECK VIEW et SKY DECK VIEW (All versions): Aft starboard skipper cabin with electric toilet, wash basin &amp; shower</t>
    </r>
  </si>
  <si>
    <r>
      <t xml:space="preserve">SEA DECK VIEW et SKY DECK VIEW (Toutes versions) :
Cabine simple arrière bâbord avec WC électrique, douche et vasque
</t>
    </r>
    <r>
      <rPr>
        <i/>
        <sz val="14"/>
        <color theme="0" tint="-0.34998626667073579"/>
        <rFont val="Helvetica"/>
      </rPr>
      <t>SEA DECK VIEW et SKY DECK VIEW (All versions): Aft port skipper cabin with electric toilet, wash basin &amp; shower</t>
    </r>
  </si>
  <si>
    <r>
      <t xml:space="preserve">Sommier à latte pour lit double (6 maximum) 
</t>
    </r>
    <r>
      <rPr>
        <sz val="14"/>
        <color theme="1" tint="0.499984740745262"/>
        <rFont val="Helvetica"/>
        <family val="2"/>
      </rPr>
      <t>Slatted bed for double bed (6 maximum)</t>
    </r>
  </si>
  <si>
    <r>
      <t xml:space="preserve">Chauffage diesel pour climatisation (en complément OPT 52 EN003.1/.2/.3)
</t>
    </r>
    <r>
      <rPr>
        <sz val="14"/>
        <color theme="0" tint="-0.34998626667073579"/>
        <rFont val="Helvetica"/>
      </rPr>
      <t>Diesel Heating System for air-conditionning (in addition to OPT 52 EN003.1/.2/.3)</t>
    </r>
  </si>
  <si>
    <r>
      <rPr>
        <sz val="14"/>
        <rFont val="Helvetica"/>
      </rPr>
      <t xml:space="preserve">Plus value pour parc service de batteries : </t>
    </r>
    <r>
      <rPr>
        <b/>
        <u/>
        <sz val="14"/>
        <rFont val="Helvetica"/>
      </rPr>
      <t>4 batteries lithium soit 920 Ah (réel 736 Ah)</t>
    </r>
    <r>
      <rPr>
        <sz val="14"/>
        <rFont val="Helvetica"/>
      </rPr>
      <t xml:space="preserve"> (en remplacement des 6 batteries gel standard) (s'il n'y a pas de climatisation à bord)</t>
    </r>
    <r>
      <rPr>
        <sz val="14"/>
        <color rgb="FFFF0000"/>
        <rFont val="Helvetica"/>
        <family val="2"/>
      </rPr>
      <t xml:space="preserve">
</t>
    </r>
    <r>
      <rPr>
        <sz val="14"/>
        <color theme="0" tint="-0.34998626667073579"/>
        <rFont val="Helvetica"/>
      </rPr>
      <t xml:space="preserve">Added value for battery service fleet : </t>
    </r>
    <r>
      <rPr>
        <b/>
        <u/>
        <sz val="14"/>
        <color theme="0" tint="-0.34998626667073579"/>
        <rFont val="Helvetica"/>
      </rPr>
      <t>4 lithium batteries for 920 Ah (736 Ah in real)</t>
    </r>
    <r>
      <rPr>
        <sz val="14"/>
        <color theme="0" tint="-0.34998626667073579"/>
        <rFont val="Helvetica"/>
      </rPr>
      <t xml:space="preserve"> (replacing the 6 gel standard batteries) (setup if customer does not have AC)</t>
    </r>
  </si>
  <si>
    <r>
      <rPr>
        <sz val="14"/>
        <rFont val="Helvetica"/>
      </rPr>
      <t xml:space="preserve">Plus value pour parc service de batteries : </t>
    </r>
    <r>
      <rPr>
        <b/>
        <u/>
        <sz val="14"/>
        <rFont val="Helvetica"/>
      </rPr>
      <t>6 batteries lithium soit 1380 Ah (réel 1100 Ah)</t>
    </r>
    <r>
      <rPr>
        <sz val="14"/>
        <rFont val="Helvetica"/>
      </rPr>
      <t xml:space="preserve"> (en remplacement des 6 batteries gel standard) (si climatisation à bord)</t>
    </r>
    <r>
      <rPr>
        <sz val="14"/>
        <color rgb="FFFF0000"/>
        <rFont val="Helvetica"/>
        <family val="2"/>
      </rPr>
      <t xml:space="preserve">
</t>
    </r>
    <r>
      <rPr>
        <sz val="14"/>
        <color theme="0" tint="-0.34998626667073579"/>
        <rFont val="Helvetica"/>
      </rPr>
      <t xml:space="preserve">Added value for battery service fleet : </t>
    </r>
    <r>
      <rPr>
        <b/>
        <u/>
        <sz val="14"/>
        <color theme="0" tint="-0.34998626667073579"/>
        <rFont val="Helvetica"/>
      </rPr>
      <t>6 lithium batteries for 1380 Ah (1100 Ah in real)</t>
    </r>
    <r>
      <rPr>
        <sz val="14"/>
        <color theme="0" tint="-0.34998626667073579"/>
        <rFont val="Helvetica"/>
      </rPr>
      <t xml:space="preserve"> (replacing the 6 gel standard batteries) (if AC on board)</t>
    </r>
  </si>
  <si>
    <r>
      <t xml:space="preserve">Réseau 230 V 11 prises PC quai 32 A et ligne de quai 25 m
</t>
    </r>
    <r>
      <rPr>
        <sz val="14"/>
        <color theme="0" tint="-0.499984740745262"/>
        <rFont val="Helvetica"/>
      </rPr>
      <t>230 V installation including 11 outlets PC 32 A and 25 m shore power line</t>
    </r>
  </si>
  <si>
    <t>1 Ensemble de coussins pour plage avant tribord</t>
  </si>
  <si>
    <t>■ OPT 52 CI007</t>
  </si>
  <si>
    <t>TBD</t>
  </si>
  <si>
    <t>■ OPT 52 SR007</t>
  </si>
  <si>
    <r>
      <t xml:space="preserve">NEEL 52 Tarif AVRIL 2023 - NEEL-TRIMARANS
</t>
    </r>
    <r>
      <rPr>
        <b/>
        <i/>
        <sz val="14"/>
        <color theme="1" tint="0.499984740745262"/>
        <rFont val="Helvetica"/>
        <family val="2"/>
      </rPr>
      <t>NEEL 52 Price list APRIL 2023 - NEEL-TRIMARANS</t>
    </r>
  </si>
  <si>
    <r>
      <rPr>
        <sz val="14"/>
        <rFont val="Helvetica"/>
      </rPr>
      <t>■</t>
    </r>
    <r>
      <rPr>
        <sz val="12"/>
        <rFont val="Helvetica"/>
      </rPr>
      <t xml:space="preserve"> </t>
    </r>
    <r>
      <rPr>
        <sz val="14"/>
        <rFont val="Helvetica"/>
      </rPr>
      <t>OPT 52 CO004</t>
    </r>
  </si>
  <si>
    <r>
      <rPr>
        <b/>
        <sz val="14"/>
        <rFont val="Helvetica"/>
      </rPr>
      <t xml:space="preserve">Batyline : </t>
    </r>
    <r>
      <rPr>
        <sz val="14"/>
        <rFont val="Helvetica"/>
        <family val="2"/>
      </rPr>
      <t xml:space="preserve">
a - Gris/Grey
b - Blanc/White</t>
    </r>
  </si>
  <si>
    <r>
      <t xml:space="preserve">OPTIONS LITHIUM </t>
    </r>
    <r>
      <rPr>
        <sz val="12"/>
        <color theme="0"/>
        <rFont val="Helvetica"/>
      </rPr>
      <t xml:space="preserve">| </t>
    </r>
    <r>
      <rPr>
        <b/>
        <sz val="12"/>
        <color theme="0"/>
        <rFont val="Helvetica"/>
      </rPr>
      <t>LITHIUM OPTIONS</t>
    </r>
  </si>
  <si>
    <r>
      <t xml:space="preserve">Jupe de coque centrale plate pour pose de bers d’annexe (non fourni par NEEL)
</t>
    </r>
    <r>
      <rPr>
        <sz val="14"/>
        <color theme="0" tint="-0.499984740745262"/>
        <rFont val="Helvetica"/>
      </rPr>
      <t xml:space="preserve">Main hull aft transom flat to fit dinghy </t>
    </r>
    <r>
      <rPr>
        <sz val="14"/>
        <rFont val="Helvetica"/>
        <family val="2"/>
      </rPr>
      <t>supports (no supplied by NEEL)</t>
    </r>
  </si>
  <si>
    <r>
      <rPr>
        <sz val="14"/>
        <rFont val="Helvetica"/>
      </rPr>
      <t>Mâtage, mise à l'eau et mise en service La Rochelle</t>
    </r>
    <r>
      <rPr>
        <sz val="14"/>
        <color rgb="FFFF0000"/>
        <rFont val="Helvetica"/>
      </rPr>
      <t xml:space="preserve">
</t>
    </r>
    <r>
      <rPr>
        <sz val="14"/>
        <color theme="0" tint="-0.499984740745262"/>
        <rFont val="Helvetica"/>
      </rPr>
      <t>Masting, launching &amp; commissioning La Rochelle</t>
    </r>
  </si>
  <si>
    <r>
      <rPr>
        <sz val="14"/>
        <rFont val="Helvetica"/>
      </rPr>
      <t xml:space="preserve">Coaching pour Electronique - 1/2 journée
</t>
    </r>
    <r>
      <rPr>
        <sz val="14"/>
        <color theme="0" tint="-0.499984740745262"/>
        <rFont val="Helvetica"/>
      </rPr>
      <t>Electronic Coaching - 4 hours</t>
    </r>
  </si>
  <si>
    <r>
      <rPr>
        <b/>
        <sz val="14"/>
        <rFont val="Helvetica"/>
      </rPr>
      <t xml:space="preserve">Sellerie | </t>
    </r>
    <r>
      <rPr>
        <b/>
        <sz val="14"/>
        <color theme="0" tint="-0.499984740745262"/>
        <rFont val="Helvetica"/>
        <family val="2"/>
      </rPr>
      <t>Upholstery</t>
    </r>
    <r>
      <rPr>
        <sz val="14"/>
        <rFont val="Helvetica"/>
        <family val="2"/>
      </rPr>
      <t xml:space="preserve">
a - Savane Tornado
https://global.sunbrella.com/fr-fr/fabrics/item/5467/SAV2-J351-140/Savane-Tornado
</t>
    </r>
    <r>
      <rPr>
        <sz val="14"/>
        <rFont val="Helvetica"/>
      </rPr>
      <t xml:space="preserve">                                                                                                                                       </t>
    </r>
  </si>
  <si>
    <t>c - Savane Coconut
https://global.sunbrella.com/fr-fr/fabrics/item/5460/SAV2-J233-140/Savane-Coconut</t>
  </si>
  <si>
    <t>b - Savane Whisper 
https://global.sunbrella.com/fr-fr/fabrics/item/5468/SAV2-J349-140/Savane-Whisper</t>
  </si>
  <si>
    <t>d - Savane Zinc
https://global.sunbrella.com/fr-fr/fabrics/item/5470/SAV2-J236-140/Savane-Zinc</t>
  </si>
  <si>
    <t>OPT 52 CI003
OPT 52 CI007</t>
  </si>
  <si>
    <r>
      <rPr>
        <sz val="14"/>
        <rFont val="Helvetica"/>
      </rPr>
      <t>Cockpit complet et jupes en teck synthétique</t>
    </r>
    <r>
      <rPr>
        <sz val="14"/>
        <color rgb="FFFF0000"/>
        <rFont val="Helvetica"/>
      </rPr>
      <t xml:space="preserve">
</t>
    </r>
    <r>
      <rPr>
        <sz val="14"/>
        <color theme="0" tint="-0.499984740745262"/>
        <rFont val="Helvetica"/>
      </rPr>
      <t xml:space="preserve">Synthetic teak on full cockpit and transoms </t>
    </r>
  </si>
  <si>
    <r>
      <rPr>
        <b/>
        <u/>
        <sz val="14"/>
        <rFont val="Helvetica"/>
      </rPr>
      <t xml:space="preserve">Sur TRI 52 005 </t>
    </r>
    <r>
      <rPr>
        <sz val="14"/>
        <rFont val="Helvetica"/>
      </rPr>
      <t>: Climatisation à eau glacée centralisée réversible cabines + pont principal  60K BTU(</t>
    </r>
    <r>
      <rPr>
        <b/>
        <sz val="14"/>
        <rFont val="Helvetica"/>
      </rPr>
      <t>sans chaudière</t>
    </r>
    <r>
      <rPr>
        <sz val="14"/>
        <rFont val="Helvetica"/>
      </rPr>
      <t>) (Fonctionne en 230V mais est bifréquence, nécessite un convertisseur si fonctionnement en 120V)</t>
    </r>
    <r>
      <rPr>
        <sz val="14"/>
        <rFont val="Helvetica"/>
        <family val="2"/>
      </rPr>
      <t xml:space="preserve">
</t>
    </r>
    <r>
      <rPr>
        <sz val="14"/>
        <color theme="0" tint="-0.499984740745262"/>
        <rFont val="Helvetica"/>
        <family val="2"/>
      </rPr>
      <t>Centralized and reversible air-conditionning system in cabins + saloon 60 K BTU (without boiler)</t>
    </r>
  </si>
  <si>
    <r>
      <t xml:space="preserve">Taxe de déconstruction 2026 (sur les bateaux vendus et immatriculés en France Métropolitaine DROM et COM) Communiquée à titre indicatif. Soumise au barême applicable le jour de la livraison
</t>
    </r>
    <r>
      <rPr>
        <sz val="14"/>
        <color theme="0" tint="-0.499984740745262"/>
        <rFont val="Helvetica"/>
        <family val="2"/>
      </rPr>
      <t>Deconstruction tax in 2026</t>
    </r>
    <r>
      <rPr>
        <sz val="14"/>
        <rFont val="Helvetica"/>
        <family val="2"/>
      </rPr>
      <t xml:space="preserve"> - </t>
    </r>
    <r>
      <rPr>
        <sz val="14"/>
        <color theme="0" tint="-0.499984740745262"/>
        <rFont val="Helvetica"/>
      </rPr>
      <t>only French registered trimarans</t>
    </r>
  </si>
  <si>
    <r>
      <rPr>
        <b/>
        <u/>
        <sz val="14"/>
        <rFont val="Helvetica"/>
      </rPr>
      <t xml:space="preserve">Sur TRI 52 002 et TRI 52 004 </t>
    </r>
    <r>
      <rPr>
        <sz val="14"/>
        <rFont val="Helvetica"/>
      </rPr>
      <t>: Climatisation à eau glacée centralisée réversible cabines + pont principal 50 K BTU (</t>
    </r>
    <r>
      <rPr>
        <b/>
        <sz val="14"/>
        <rFont val="Helvetica"/>
      </rPr>
      <t>sans chaudière</t>
    </r>
    <r>
      <rPr>
        <sz val="14"/>
        <rFont val="Helvetica"/>
      </rPr>
      <t>) (Fonctionne en 230V mais est bifréquence, nécessite un convertisseur si fonctionnement en 120V)</t>
    </r>
    <r>
      <rPr>
        <sz val="14"/>
        <rFont val="Helvetica"/>
        <family val="2"/>
      </rPr>
      <t xml:space="preserve">
</t>
    </r>
    <r>
      <rPr>
        <sz val="14"/>
        <color theme="0" tint="-0.499984740745262"/>
        <rFont val="Helvetica"/>
        <family val="2"/>
      </rPr>
      <t>Centralized and reversible air-conditionning system in cabins + saloon  50 K BTU(without boiler)</t>
    </r>
  </si>
  <si>
    <r>
      <rPr>
        <b/>
        <u/>
        <sz val="14"/>
        <rFont val="Helvetica"/>
      </rPr>
      <t xml:space="preserve">Sur TRI 52 001 </t>
    </r>
    <r>
      <rPr>
        <sz val="14"/>
        <rFont val="Helvetica"/>
      </rPr>
      <t>: Climatisation à eau glacée centralisée réversible cabines + pont principal  50K BTU(</t>
    </r>
    <r>
      <rPr>
        <b/>
        <sz val="14"/>
        <rFont val="Helvetica"/>
      </rPr>
      <t>sans chaudière</t>
    </r>
    <r>
      <rPr>
        <sz val="14"/>
        <rFont val="Helvetica"/>
      </rPr>
      <t>) (Fonctionne en 230V mais est bifréquence, nécessite un convertisseur si fonctionnement en 120V)</t>
    </r>
    <r>
      <rPr>
        <sz val="14"/>
        <rFont val="Helvetica"/>
        <family val="2"/>
      </rPr>
      <t xml:space="preserve">
</t>
    </r>
    <r>
      <rPr>
        <sz val="14"/>
        <color theme="0" tint="-0.499984740745262"/>
        <rFont val="Helvetica"/>
        <family val="2"/>
      </rPr>
      <t>Centralized and reversible air-conditionning system in cabins + saloon 50 K BTU (without boiler)</t>
    </r>
  </si>
  <si>
    <t>■ OPT 52 SEC008</t>
  </si>
  <si>
    <r>
      <rPr>
        <sz val="22"/>
        <rFont val="Helvetica"/>
      </rPr>
      <t xml:space="preserve">≡ </t>
    </r>
    <r>
      <rPr>
        <sz val="14"/>
        <rFont val="Helvetica"/>
      </rPr>
      <t>OPT 52 NA010</t>
    </r>
  </si>
  <si>
    <r>
      <rPr>
        <sz val="22"/>
        <rFont val="Helvetica"/>
      </rPr>
      <t xml:space="preserve">≡ </t>
    </r>
    <r>
      <rPr>
        <sz val="14"/>
        <rFont val="Helvetica"/>
      </rPr>
      <t>OPT 52 NA011</t>
    </r>
    <r>
      <rPr>
        <sz val="11"/>
        <color theme="1"/>
        <rFont val="Calibri"/>
        <family val="2"/>
        <scheme val="minor"/>
      </rPr>
      <t/>
    </r>
  </si>
  <si>
    <r>
      <rPr>
        <sz val="22"/>
        <rFont val="Helvetica"/>
      </rPr>
      <t xml:space="preserve">≡ </t>
    </r>
    <r>
      <rPr>
        <sz val="14"/>
        <rFont val="Helvetica"/>
      </rPr>
      <t>OPT 52 NA012</t>
    </r>
    <r>
      <rPr>
        <sz val="11"/>
        <color theme="1"/>
        <rFont val="Calibri"/>
        <family val="2"/>
        <scheme val="minor"/>
      </rPr>
      <t/>
    </r>
  </si>
  <si>
    <r>
      <rPr>
        <sz val="22"/>
        <rFont val="Helvetica"/>
      </rPr>
      <t xml:space="preserve">≡ </t>
    </r>
    <r>
      <rPr>
        <sz val="14"/>
        <rFont val="Helvetica"/>
      </rPr>
      <t>OPT 52 NA013</t>
    </r>
    <r>
      <rPr>
        <sz val="11"/>
        <color theme="1"/>
        <rFont val="Calibri"/>
        <family val="2"/>
        <scheme val="minor"/>
      </rPr>
      <t/>
    </r>
  </si>
  <si>
    <r>
      <rPr>
        <sz val="14"/>
        <rFont val="Helvetica"/>
      </rPr>
      <t>Passavants, pont avant, cockpit complet, jupes, sundeck et estrade poste de barre en teck synthétique</t>
    </r>
    <r>
      <rPr>
        <sz val="14"/>
        <color theme="0" tint="-0.499984740745262"/>
        <rFont val="Helvetica"/>
      </rPr>
      <t xml:space="preserve">
Synthetic teak on full cockpit, transoms and sundeck, sidewalks, forward deck, sundeck &amp; helm station</t>
    </r>
  </si>
  <si>
    <t>Passavants, pont avant, cockpit complet, jupes, sundeck et estrade poste de barre en teck synthétique</t>
  </si>
  <si>
    <t>b</t>
  </si>
  <si>
    <t>Batyline</t>
  </si>
  <si>
    <t>c</t>
  </si>
  <si>
    <r>
      <t xml:space="preserve">Dessalinisateur 230 V débit 160 L/H (60Hz)
</t>
    </r>
    <r>
      <rPr>
        <sz val="14"/>
        <color theme="0" tint="-0.499984740745262"/>
        <rFont val="Helvetica"/>
        <family val="2"/>
      </rPr>
      <t>Water maker 160 L/H 230 V (60Hz)</t>
    </r>
  </si>
  <si>
    <t>■ OPT 52 CI001.1</t>
  </si>
  <si>
    <t>■ OPT 52 CI001.2</t>
  </si>
  <si>
    <t>NEEL 52 n°  XX</t>
  </si>
  <si>
    <t>Fiche de fab en vigueur au 30/03/2023</t>
  </si>
  <si>
    <t>Ref BC Client : O52-03 20221220</t>
  </si>
  <si>
    <t>COMMERCIAL</t>
  </si>
  <si>
    <t>- pour les 4 premiers bateaux avec GE en 120 V, ce sera un GENSET de 15 KW fourni par POCHON (GE déjà achetés et livrés) NE PAS PRECISER REF HZ002
'- Pour les bx suivants : le GE sera un ONAN (Mécatlantic). Le GE sera de 13 KW - Référencé OPT 52 HZ002</t>
  </si>
  <si>
    <r>
      <t xml:space="preserve">Tel / </t>
    </r>
    <r>
      <rPr>
        <b/>
        <i/>
        <sz val="14"/>
        <color theme="0" tint="-0.499984740745262"/>
        <rFont val="Helvetica"/>
      </rPr>
      <t xml:space="preserve">Phone </t>
    </r>
    <r>
      <rPr>
        <b/>
        <sz val="14"/>
        <rFont val="Helvetica"/>
        <family val="2"/>
      </rPr>
      <t xml:space="preserve">:
</t>
    </r>
  </si>
  <si>
    <r>
      <t xml:space="preserve">Client / </t>
    </r>
    <r>
      <rPr>
        <b/>
        <i/>
        <sz val="14"/>
        <color theme="0" tint="-0.499984740745262"/>
        <rFont val="Helvetica"/>
      </rPr>
      <t>Customer</t>
    </r>
    <r>
      <rPr>
        <b/>
        <sz val="14"/>
        <rFont val="Helvetica"/>
        <family val="2"/>
      </rPr>
      <t xml:space="preserve"> :
Adresse / </t>
    </r>
    <r>
      <rPr>
        <b/>
        <i/>
        <sz val="14"/>
        <color theme="0" tint="-0.499984740745262"/>
        <rFont val="Helvetica"/>
      </rPr>
      <t>Address</t>
    </r>
    <r>
      <rPr>
        <b/>
        <sz val="14"/>
        <rFont val="Helvetica"/>
        <family val="2"/>
      </rPr>
      <t xml:space="preserve"> :
</t>
    </r>
  </si>
  <si>
    <r>
      <rPr>
        <sz val="22"/>
        <rFont val="Helvetica"/>
      </rPr>
      <t xml:space="preserve">≡ </t>
    </r>
    <r>
      <rPr>
        <sz val="14"/>
        <rFont val="Helvetica"/>
      </rPr>
      <t>OPT 52 TS001</t>
    </r>
  </si>
  <si>
    <r>
      <rPr>
        <sz val="22"/>
        <rFont val="Helvetica"/>
      </rPr>
      <t xml:space="preserve">≡ </t>
    </r>
    <r>
      <rPr>
        <sz val="14"/>
        <rFont val="Helvetica"/>
        <family val="2"/>
      </rPr>
      <t>OPT 52 TS002</t>
    </r>
    <r>
      <rPr>
        <sz val="11"/>
        <color theme="1"/>
        <rFont val="Calibri"/>
        <family val="2"/>
        <scheme val="minor"/>
      </rPr>
      <t/>
    </r>
  </si>
  <si>
    <r>
      <rPr>
        <sz val="22"/>
        <rFont val="Helvetica"/>
      </rPr>
      <t xml:space="preserve">≡ </t>
    </r>
    <r>
      <rPr>
        <sz val="14"/>
        <rFont val="Helvetica"/>
      </rPr>
      <t>OPT 52 TS005</t>
    </r>
  </si>
  <si>
    <t>Tente de cockpit 2 en 1 avec panneaux souples transparents et panneaux moustiquaires
2 in 1 cockpit tent with transparent soft panels and mosquito net panels</t>
  </si>
  <si>
    <r>
      <rPr>
        <sz val="22"/>
        <rFont val="Helvetica"/>
      </rPr>
      <t xml:space="preserve">≡ </t>
    </r>
    <r>
      <rPr>
        <sz val="14"/>
        <rFont val="Helvetica"/>
        <family val="2"/>
      </rPr>
      <t>OPT 52 HZ002</t>
    </r>
    <r>
      <rPr>
        <sz val="11"/>
        <color theme="1"/>
        <rFont val="Calibri"/>
        <family val="2"/>
        <scheme val="minor"/>
      </rPr>
      <t/>
    </r>
  </si>
  <si>
    <t xml:space="preserve">Generateur 13 KW en 60 Hz (selon fournisseur) 
Generator 13 KW in 60 Hz (as per supplier) </t>
  </si>
  <si>
    <r>
      <rPr>
        <sz val="22"/>
        <rFont val="Helvetica"/>
      </rPr>
      <t>≡</t>
    </r>
    <r>
      <rPr>
        <sz val="14"/>
        <rFont val="Helvetica"/>
      </rPr>
      <t xml:space="preserve"> OPT 52 EN039</t>
    </r>
  </si>
  <si>
    <t xml:space="preserve">1 balise EPIRB + 5 balises personnelles AIS MOB OCEAN SIGNAL RESCUEME MOB1 + 2 boutons MOB + Iridium+ VHF avec GPS/ASN &amp; AIS +  Balise INREACH Mini 2 pack marine 
1 balise EPIRB + 5 personal AIS MOB OCEAN SIGNAL RESCUEME MOB1 + 2 buttons MOB + Iridium+ VHF with GPS/ASN &amp; AIS + balise INREACH Mini 2 pack Marine </t>
  </si>
  <si>
    <r>
      <t xml:space="preserve">Équipement de sécurité 14 pax norme française selon inventaire
</t>
    </r>
    <r>
      <rPr>
        <sz val="14"/>
        <color theme="0" tint="-0.499984740745262"/>
        <rFont val="Helvetica"/>
      </rPr>
      <t>Safety equipment 14 Pax (French regulation book) as per inventory</t>
    </r>
  </si>
  <si>
    <r>
      <t>radeau de survie de 8 PAX en sac - grab bag &gt;24 h / Prix unitaire</t>
    </r>
    <r>
      <rPr>
        <i/>
        <sz val="14"/>
        <rFont val="Helvetica"/>
      </rPr>
      <t xml:space="preserve">
</t>
    </r>
    <r>
      <rPr>
        <sz val="14"/>
        <color theme="0" tint="-0.499984740745262"/>
        <rFont val="Helvetica"/>
      </rPr>
      <t xml:space="preserve">Life raft of 8 Pax in bag - grab bag &gt;24 h/ Unit price </t>
    </r>
  </si>
  <si>
    <r>
      <rPr>
        <sz val="14"/>
        <rFont val="Helvetica"/>
      </rPr>
      <t>radeau de survie de 6 PAX en sac - grab bag &gt;24 h / Prix unitaire</t>
    </r>
    <r>
      <rPr>
        <i/>
        <sz val="14"/>
        <rFont val="Helvetica"/>
      </rPr>
      <t xml:space="preserve">
</t>
    </r>
    <r>
      <rPr>
        <sz val="14"/>
        <color theme="0" tint="-0.499984740745262"/>
        <rFont val="Helvetica"/>
      </rPr>
      <t>Life raft of 6 PAX in bag - grab bag &gt;24 h / Unit price</t>
    </r>
  </si>
  <si>
    <r>
      <t xml:space="preserve">Bandes UV et Lazy bag - autre couleur que pepper red (rouge)
</t>
    </r>
    <r>
      <rPr>
        <sz val="14"/>
        <color theme="0" tint="-0.499984740745262"/>
        <rFont val="Helvetica"/>
      </rPr>
      <t>Lazy-bag and anti-UV Stripes : other color than pepper Red</t>
    </r>
  </si>
  <si>
    <r>
      <t>GV, génois et trinquette sur emmagasineur in D4 - mât Carbone</t>
    </r>
    <r>
      <rPr>
        <sz val="14"/>
        <rFont val="Helvetica"/>
        <family val="2"/>
      </rPr>
      <t xml:space="preserve">
</t>
    </r>
    <r>
      <rPr>
        <sz val="14"/>
        <color theme="0" tint="-0.499984740745262"/>
        <rFont val="Helvetica"/>
      </rPr>
      <t>Mainsail, genoa &amp; removable staysail in D - Carbon mast</t>
    </r>
  </si>
  <si>
    <r>
      <t>GV, génois et trinquette sur emmagasineur in D4 - mât Aluminium</t>
    </r>
    <r>
      <rPr>
        <sz val="14"/>
        <rFont val="Helvetica"/>
        <family val="2"/>
      </rPr>
      <t xml:space="preserve">
</t>
    </r>
    <r>
      <rPr>
        <sz val="14"/>
        <color theme="0" tint="-0.499984740745262"/>
        <rFont val="Helvetica"/>
      </rPr>
      <t>Mainsail, genoa &amp; removable staysail in D- Aluminium mast</t>
    </r>
  </si>
  <si>
    <r>
      <t>GV, génois et trinquette sur emmagasineur en Hydranet - mât Aluminium</t>
    </r>
    <r>
      <rPr>
        <sz val="14"/>
        <rFont val="Helvetica"/>
        <family val="2"/>
      </rPr>
      <t xml:space="preserve">
</t>
    </r>
    <r>
      <rPr>
        <sz val="14"/>
        <color theme="0" tint="-0.499984740745262"/>
        <rFont val="Helvetica"/>
      </rPr>
      <t>Mainsail, genoa &amp; removable staysail in Hydranet - Aluminium mast</t>
    </r>
  </si>
  <si>
    <t>TVA-VAT  20%</t>
  </si>
  <si>
    <r>
      <rPr>
        <sz val="22"/>
        <color rgb="FFC00000"/>
        <rFont val="Helvetica"/>
      </rPr>
      <t xml:space="preserve">≡ </t>
    </r>
    <r>
      <rPr>
        <b/>
        <sz val="10"/>
        <color rgb="FFC00000"/>
        <rFont val="Helvetica"/>
      </rPr>
      <t>DOIT ÊTRE DEFINI A LA COMMANDE
≡ TO BE DEFINED AT ORDER</t>
    </r>
  </si>
  <si>
    <r>
      <rPr>
        <sz val="16"/>
        <color rgb="FFC00000"/>
        <rFont val="Helvetica"/>
      </rPr>
      <t>■</t>
    </r>
    <r>
      <rPr>
        <sz val="12"/>
        <color rgb="FFC00000"/>
        <rFont val="Helvetica"/>
      </rPr>
      <t xml:space="preserve"> </t>
    </r>
    <r>
      <rPr>
        <b/>
        <sz val="10"/>
        <color rgb="FFC00000"/>
        <rFont val="Helvetica"/>
      </rPr>
      <t>OPTIONS DEVANT ÊTRE COMMANDÉES AU PLUS TARD 9 MOIS AVANT LA DATE PREVISIONNELLE DE LIVRAISON</t>
    </r>
    <r>
      <rPr>
        <sz val="12"/>
        <color rgb="FFC00000"/>
        <rFont val="Helvetica"/>
      </rPr>
      <t xml:space="preserve">
■ </t>
    </r>
    <r>
      <rPr>
        <b/>
        <i/>
        <sz val="12"/>
        <color rgb="FFC00000"/>
        <rFont val="Helvetica"/>
      </rPr>
      <t>OPTIONS TO BE DEFINED 9 MONTHS BEFORE ESTIMATED DATE OF DELIVERY</t>
    </r>
  </si>
  <si>
    <r>
      <t xml:space="preserve">COTATION / BON DE COMMANDE 
</t>
    </r>
    <r>
      <rPr>
        <b/>
        <i/>
        <sz val="16"/>
        <color theme="0" tint="-0.499984740745262"/>
        <rFont val="Helvetica"/>
      </rPr>
      <t>QUOTATION / ORDER FORM</t>
    </r>
  </si>
  <si>
    <r>
      <t xml:space="preserve">Ensemble de mains courantes autour du roof
</t>
    </r>
    <r>
      <rPr>
        <sz val="14"/>
        <color theme="0" tint="-0.499984740745262"/>
        <rFont val="Helvetica"/>
      </rPr>
      <t>Set of handrails around the roof</t>
    </r>
  </si>
  <si>
    <r>
      <t xml:space="preserve">1 taquet de pendille sur chaque pointe avant de flotteur (donc 2 taquets au total)
</t>
    </r>
    <r>
      <rPr>
        <sz val="14"/>
        <color theme="0" tint="-0.499984740745262"/>
        <rFont val="Helvetica"/>
      </rPr>
      <t>1 mooring cleat on each float bow (total : 2 cleats)</t>
    </r>
  </si>
  <si>
    <r>
      <t xml:space="preserve">1 table cocktail au niveau du trampoline tribord
</t>
    </r>
    <r>
      <rPr>
        <sz val="14"/>
        <color theme="0" tint="-0.499984740745262"/>
        <rFont val="Helvetica"/>
      </rPr>
      <t>1 cocktail table near the starboard trampoline</t>
    </r>
  </si>
  <si>
    <r>
      <t xml:space="preserve">7 ventilateurs électriques dans "l'espace Nuit" (cabines, dressing)
</t>
    </r>
    <r>
      <rPr>
        <sz val="14"/>
        <color theme="0" tint="-0.499984740745262"/>
        <rFont val="Helvetica"/>
      </rPr>
      <t>7 electrical fans in the "Night area" (cabins, dressing)</t>
    </r>
  </si>
  <si>
    <r>
      <t xml:space="preserve">Batyline occultante extérieure de vitrage - Couleur BLANC ou GRIS au choix
</t>
    </r>
    <r>
      <rPr>
        <sz val="14"/>
        <color theme="0" tint="-0.499984740745262"/>
        <rFont val="Helvetica"/>
      </rPr>
      <t>Outside blind made of Batyline - colour to be choosen : WHITE or GREY</t>
    </r>
  </si>
  <si>
    <r>
      <t xml:space="preserve">Batyline occultante extérieure de vitrage avec ouvrants pour panneaux - Couleur BLANC ou GRIS au choix
</t>
    </r>
    <r>
      <rPr>
        <sz val="14"/>
        <color theme="0" tint="-0.499984740745262"/>
        <rFont val="Helvetica"/>
      </rPr>
      <t>Outside blind made of Batyline with hatch openings - colour to be choosen : WHITE or GREY</t>
    </r>
  </si>
  <si>
    <r>
      <rPr>
        <b/>
        <sz val="14"/>
        <rFont val="Helvetica"/>
      </rPr>
      <t xml:space="preserve">Pack électronique B&amp;G
</t>
    </r>
    <r>
      <rPr>
        <sz val="14"/>
        <rFont val="Helvetica"/>
      </rPr>
      <t xml:space="preserve">1 Ecran ZEUS 3S multifonction 12" extérieur
2 afficheurs Triton² (loch-sondeur-girouette-anémomète)                                                                 Prise USB tracking ordinateur                                                                                               
WIFI Gofree intégré                                                                                                              
1 carte Garmin NAVIONICS Europe centrale et occidentale
Pilote automatique gyro avec capteur angle de barre, 2 pupitres de commande, 1 telecommande sans fil et kit de maintenance
VHF V100-B avec AIS : combiné filaire table à carte et combiné sans fil au poste de barre extérieur
</t>
    </r>
    <r>
      <rPr>
        <b/>
        <sz val="14"/>
        <color theme="0" tint="-0.499984740745262"/>
        <rFont val="Helvetica"/>
        <family val="2"/>
      </rPr>
      <t>Electronic Pack B&amp;G</t>
    </r>
    <r>
      <rPr>
        <sz val="14"/>
        <rFont val="Helvetica"/>
      </rPr>
      <t xml:space="preserve">
</t>
    </r>
    <r>
      <rPr>
        <sz val="14"/>
        <color theme="0" tint="-0.499984740745262"/>
        <rFont val="Helvetica"/>
        <family val="2"/>
      </rPr>
      <t xml:space="preserve">1 chart plotter ZEUS 3S multifunction 12' Exterior
2 Triton² displays (loch-sounder-wind-anemometer)  
USB tracking for computer                                                                                                    
WIFI Gofree
1 NAVIONICS Garmin map for Central and western Europe                                                                                           
Autopilot gyro rudder angle, 2 autopilot control stations, wireless remote control and maintenance kit                                                    
VHF V100-B with AIS : wired card table handset and wireless handset at outside helm station        </t>
    </r>
    <r>
      <rPr>
        <sz val="14"/>
        <rFont val="Helvetica"/>
      </rPr>
      <t xml:space="preserve">                                                                                             </t>
    </r>
  </si>
  <si>
    <r>
      <t>3</t>
    </r>
    <r>
      <rPr>
        <vertAlign val="superscript"/>
        <sz val="14"/>
        <rFont val="Helvetica"/>
        <family val="2"/>
      </rPr>
      <t>e</t>
    </r>
    <r>
      <rPr>
        <sz val="14"/>
        <rFont val="Helvetica"/>
      </rPr>
      <t xml:space="preserve"> combi (MASS COMBI ULTRA 48V/3500 - 50)
3</t>
    </r>
    <r>
      <rPr>
        <vertAlign val="superscript"/>
        <sz val="14"/>
        <rFont val="Helvetica"/>
        <family val="2"/>
      </rPr>
      <t>rd</t>
    </r>
    <r>
      <rPr>
        <sz val="14"/>
        <rFont val="Helvetica"/>
      </rPr>
      <t xml:space="preserve"> combi (MASS COMBI ULTRA 48V/3500 - 50)</t>
    </r>
  </si>
  <si>
    <r>
      <t>3</t>
    </r>
    <r>
      <rPr>
        <vertAlign val="superscript"/>
        <sz val="14"/>
        <rFont val="Helvetica"/>
        <family val="2"/>
      </rPr>
      <t xml:space="preserve">e </t>
    </r>
    <r>
      <rPr>
        <sz val="14"/>
        <rFont val="Helvetica"/>
      </rPr>
      <t>combi (MASS COMBI ULTRA 48V/3500 - 50)
3</t>
    </r>
    <r>
      <rPr>
        <vertAlign val="superscript"/>
        <sz val="14"/>
        <rFont val="Helvetica"/>
        <family val="2"/>
      </rPr>
      <t>rd</t>
    </r>
    <r>
      <rPr>
        <sz val="14"/>
        <rFont val="Helvetica"/>
      </rPr>
      <t xml:space="preserve"> combi (MASS COMBI ULTRA 48V/3500 - 50)</t>
    </r>
  </si>
  <si>
    <r>
      <rPr>
        <b/>
        <u/>
        <sz val="14"/>
        <rFont val="Helvetica"/>
      </rPr>
      <t>Sur TRI 52 003</t>
    </r>
    <r>
      <rPr>
        <sz val="14"/>
        <rFont val="Helvetica"/>
      </rPr>
      <t>: Climatisation à eau glacée centralisée réversible cabines + pont principal 50K BTU (</t>
    </r>
    <r>
      <rPr>
        <b/>
        <sz val="14"/>
        <rFont val="Helvetica"/>
      </rPr>
      <t>sans chaudière</t>
    </r>
    <r>
      <rPr>
        <sz val="14"/>
        <rFont val="Helvetica"/>
      </rPr>
      <t>) (Fonctionne en 230V mais est bifréquence, nécessite un convertisseur si fonctionnement en 120V)</t>
    </r>
    <r>
      <rPr>
        <sz val="14"/>
        <rFont val="Helvetica"/>
        <family val="2"/>
      </rPr>
      <t xml:space="preserve">
</t>
    </r>
    <r>
      <rPr>
        <sz val="14"/>
        <color theme="0" tint="-0.499984740745262"/>
        <rFont val="Helvetica"/>
        <family val="2"/>
      </rPr>
      <t>Centralized and reversible air-conditionning system in cabins+saloon 50 K BTU (without boiler)</t>
    </r>
  </si>
  <si>
    <r>
      <t xml:space="preserve">4 ventilateurs électriques dans "l'espace Jour" (carré, cuisine, table à carte et cabine Master)
</t>
    </r>
    <r>
      <rPr>
        <sz val="14"/>
        <color theme="0" tint="-0.499984740745262"/>
        <rFont val="Helvetica"/>
      </rPr>
      <t>4 electrical fans in the "Living area" (saloon, nav.station, kitchen and master cabin)</t>
    </r>
  </si>
  <si>
    <r>
      <t>3</t>
    </r>
    <r>
      <rPr>
        <vertAlign val="superscript"/>
        <sz val="14"/>
        <rFont val="Helvetica"/>
        <family val="2"/>
      </rPr>
      <t xml:space="preserve">e </t>
    </r>
    <r>
      <rPr>
        <sz val="14"/>
        <rFont val="Helvetica"/>
        <family val="2"/>
      </rPr>
      <t xml:space="preserve">combi (MASS COMBI PRO 24/3500-100)
</t>
    </r>
    <r>
      <rPr>
        <sz val="14"/>
        <color theme="1" tint="0.499984740745262"/>
        <rFont val="Helvetica"/>
        <family val="2"/>
      </rPr>
      <t>3</t>
    </r>
    <r>
      <rPr>
        <vertAlign val="superscript"/>
        <sz val="14"/>
        <color theme="1" tint="0.499984740745262"/>
        <rFont val="Helvetica"/>
        <family val="2"/>
      </rPr>
      <t>rd</t>
    </r>
    <r>
      <rPr>
        <sz val="14"/>
        <color theme="1" tint="0.499984740745262"/>
        <rFont val="Helvetica"/>
        <family val="2"/>
      </rPr>
      <t xml:space="preserve"> combi (MASS COMBI PRO 24/3500-100)</t>
    </r>
  </si>
  <si>
    <r>
      <t xml:space="preserve">OPTIONS INTEGREL </t>
    </r>
    <r>
      <rPr>
        <sz val="12"/>
        <color theme="0"/>
        <rFont val="Helvetica"/>
      </rPr>
      <t>|</t>
    </r>
    <r>
      <rPr>
        <b/>
        <sz val="12"/>
        <color theme="0"/>
        <rFont val="Helvetica"/>
        <family val="2"/>
      </rPr>
      <t xml:space="preserve"> INTEGRAL OPTIONS
PAS DE GARANTIE YANMAR SI MONTAGE INTEGREL COMMANDE - </t>
    </r>
    <r>
      <rPr>
        <sz val="12"/>
        <color theme="0"/>
        <rFont val="Helvetica"/>
        <family val="2"/>
      </rPr>
      <t>NO YANMAR WARRANTY IN CASE OF INTEGRAL INSTALLATION</t>
    </r>
  </si>
  <si>
    <r>
      <t>2 fauteuils amovibles Cockloon</t>
    </r>
    <r>
      <rPr>
        <vertAlign val="superscript"/>
        <sz val="14"/>
        <rFont val="Helvetica"/>
        <family val="2"/>
      </rPr>
      <t>®</t>
    </r>
    <r>
      <rPr>
        <sz val="14"/>
        <rFont val="Helvetica"/>
        <family val="2"/>
      </rPr>
      <t xml:space="preserve">
</t>
    </r>
    <r>
      <rPr>
        <sz val="14"/>
        <color theme="1" tint="0.499984740745262"/>
        <rFont val="Helvetica"/>
        <family val="2"/>
      </rPr>
      <t>2 foldable Cockloon</t>
    </r>
    <r>
      <rPr>
        <vertAlign val="superscript"/>
        <sz val="14"/>
        <color theme="1" tint="0.499984740745262"/>
        <rFont val="Helvetica"/>
        <family val="2"/>
      </rPr>
      <t>®</t>
    </r>
    <r>
      <rPr>
        <sz val="14"/>
        <color theme="1" tint="0.499984740745262"/>
        <rFont val="Helvetica"/>
        <family val="2"/>
      </rPr>
      <t xml:space="preserve"> seats</t>
    </r>
  </si>
  <si>
    <r>
      <t xml:space="preserve">Moteur Yanmar 110 CV Sail Drive │ 1 jeu batteries services 24 V gel total = 495 Ah │ 1 batterie Optima démarrage 12 V de 50 Ah │ Mât aluminium anodisé │ Drisse de génois sur lashing │ Réfrigérateur et conservateur │ Eau chaude et eau froide sous pression │ Chauffe-eau │ Plaque de cuisson gaz </t>
    </r>
    <r>
      <rPr>
        <sz val="14"/>
        <rFont val="Helvetica"/>
      </rPr>
      <t>3 fe</t>
    </r>
    <r>
      <rPr>
        <sz val="14"/>
        <rFont val="Helvetica"/>
        <family val="2"/>
      </rPr>
      <t>ux et four à gaz avec grill │ Baille à mouillage I Trampoline en 2 parties I Davier inox intégré sur delphinière │ Echelle de bain │ Construction composite sandwich infusion │ Gel coat de coque gris clair RAL 7047 │ Menuiserie ALPI Chêne clair │ Vaigrage mural : Silvertex MACADEMIA │ Vaigrage plafond : Silvertex blanc │ Cockloon</t>
    </r>
    <r>
      <rPr>
        <vertAlign val="superscript"/>
        <sz val="14"/>
        <rFont val="Helvetica"/>
      </rPr>
      <t>®</t>
    </r>
    <r>
      <rPr>
        <sz val="14"/>
        <rFont val="Helvetica"/>
      </rPr>
      <t xml:space="preserve"> SUNBRELLA │ Sol Bolon</t>
    </r>
    <r>
      <rPr>
        <vertAlign val="superscript"/>
        <sz val="14"/>
        <rFont val="Helvetica"/>
        <family val="2"/>
      </rPr>
      <t>®</t>
    </r>
    <r>
      <rPr>
        <sz val="14"/>
        <rFont val="Helvetica"/>
      </rPr>
      <t xml:space="preserve"> PLAIN SAND
</t>
    </r>
    <r>
      <rPr>
        <i/>
        <sz val="14"/>
        <color theme="1" tint="0.499984740745262"/>
        <rFont val="Helvetica"/>
        <family val="2"/>
      </rPr>
      <t>Yanmar 110 HP engine Sail Drive │ 1 set of gel service batteries 24 V = 495 Ah │ 1 engine battery 50 Ah Optima 12 V │ Anodized aluminium mast │ Forsail halyards with lashing │ Fridge and freezer │ Pressurized hot and cold fresh water │ Water heater │</t>
    </r>
    <r>
      <rPr>
        <i/>
        <sz val="14"/>
        <color theme="0" tint="-0.499984740745262"/>
        <rFont val="Helvetica"/>
      </rPr>
      <t xml:space="preserve"> 3</t>
    </r>
    <r>
      <rPr>
        <i/>
        <sz val="14"/>
        <color theme="1" tint="0.499984740745262"/>
        <rFont val="Helvetica"/>
        <family val="2"/>
      </rPr>
      <t>-burners propane stove and oven with grill │ Anchor locker │ Bow trampolines │ Transome ladder │ GRP sandwich infusion │ Hull gel coat light grey RAL 7047 │ Wodwork in ALPI light oak│Inside wall lining Silvertex : MACADEMIA │ Inside ceiling lining : Silvertex White │ Cockloon® SUNBRELLA │ Flooring in BOLON</t>
    </r>
    <r>
      <rPr>
        <i/>
        <vertAlign val="superscript"/>
        <sz val="14"/>
        <color theme="1" tint="0.499984740745262"/>
        <rFont val="Helvetica"/>
        <family val="2"/>
      </rPr>
      <t>®</t>
    </r>
    <r>
      <rPr>
        <i/>
        <sz val="14"/>
        <color theme="1" tint="0.499984740745262"/>
        <rFont val="Helvetica"/>
        <family val="2"/>
      </rPr>
      <t xml:space="preserve"> PLAIN SAND</t>
    </r>
    <r>
      <rPr>
        <sz val="14"/>
        <rFont val="Helvetica"/>
      </rPr>
      <t xml:space="preserve">	</t>
    </r>
  </si>
  <si>
    <r>
      <t>Montage</t>
    </r>
    <r>
      <rPr>
        <u/>
        <sz val="14"/>
        <rFont val="Helvetica"/>
      </rPr>
      <t xml:space="preserve"> </t>
    </r>
    <r>
      <rPr>
        <b/>
        <u/>
        <sz val="14"/>
        <rFont val="Helvetica"/>
      </rPr>
      <t xml:space="preserve">Intégrel </t>
    </r>
    <r>
      <rPr>
        <sz val="14"/>
        <rFont val="Helvetica"/>
      </rPr>
      <t>(8,5 KW)</t>
    </r>
    <r>
      <rPr>
        <sz val="14"/>
        <rFont val="Helvetica"/>
        <family val="2"/>
      </rPr>
      <t xml:space="preserve"> sur moteur incluant </t>
    </r>
    <r>
      <rPr>
        <b/>
        <u/>
        <sz val="14"/>
        <rFont val="Helvetica"/>
      </rPr>
      <t>4 batteries lithium</t>
    </r>
    <r>
      <rPr>
        <sz val="14"/>
        <rFont val="Helvetica"/>
        <family val="2"/>
      </rPr>
      <t xml:space="preserve"> en remplacement des 6 batteries gel standard </t>
    </r>
    <r>
      <rPr>
        <u/>
        <sz val="14"/>
        <rFont val="Helvetica"/>
      </rPr>
      <t>+</t>
    </r>
    <r>
      <rPr>
        <b/>
        <u/>
        <sz val="14"/>
        <rFont val="Helvetica"/>
      </rPr>
      <t xml:space="preserve"> 2 batteries ge</t>
    </r>
    <r>
      <rPr>
        <u/>
        <sz val="14"/>
        <rFont val="Helvetica"/>
      </rPr>
      <t>l</t>
    </r>
    <r>
      <rPr>
        <sz val="14"/>
        <rFont val="Helvetica"/>
        <family val="2"/>
      </rPr>
      <t xml:space="preserve"> conservées pour le parc service (permet de se passer de groupe électrogène) (config si le client n'a pas de clim)
</t>
    </r>
    <r>
      <rPr>
        <b/>
        <u/>
        <sz val="14"/>
        <color theme="0" tint="-0.499984740745262"/>
        <rFont val="Helvetica"/>
      </rPr>
      <t xml:space="preserve">Integral </t>
    </r>
    <r>
      <rPr>
        <b/>
        <sz val="14"/>
        <color theme="0" tint="-0.499984740745262"/>
        <rFont val="Helvetica"/>
      </rPr>
      <t>(8,5 KW)</t>
    </r>
    <r>
      <rPr>
        <sz val="14"/>
        <color theme="0" tint="-0.499984740745262"/>
        <rFont val="Helvetica"/>
      </rPr>
      <t xml:space="preserve"> assembly on engine including</t>
    </r>
    <r>
      <rPr>
        <u/>
        <sz val="14"/>
        <color theme="0" tint="-0.499984740745262"/>
        <rFont val="Helvetica"/>
      </rPr>
      <t xml:space="preserve"> 4</t>
    </r>
    <r>
      <rPr>
        <b/>
        <u/>
        <sz val="14"/>
        <color theme="0" tint="-0.499984740745262"/>
        <rFont val="Helvetica"/>
      </rPr>
      <t xml:space="preserve"> lithium batteries</t>
    </r>
    <r>
      <rPr>
        <sz val="14"/>
        <color theme="0" tint="-0.499984740745262"/>
        <rFont val="Helvetica"/>
      </rPr>
      <t xml:space="preserve"> to replace the 6 standard gel batteries +</t>
    </r>
    <r>
      <rPr>
        <u/>
        <sz val="14"/>
        <color theme="0" tint="-0.499984740745262"/>
        <rFont val="Helvetica"/>
      </rPr>
      <t xml:space="preserve"> </t>
    </r>
    <r>
      <rPr>
        <b/>
        <u/>
        <sz val="14"/>
        <color theme="0" tint="-0.499984740745262"/>
        <rFont val="Helvetica"/>
      </rPr>
      <t>2 gel batteries</t>
    </r>
    <r>
      <rPr>
        <sz val="14"/>
        <color theme="0" tint="-0.499984740745262"/>
        <rFont val="Helvetica"/>
      </rPr>
      <t xml:space="preserve"> for the device parc (allows to do without generator) (setup if customer does not have AC) </t>
    </r>
    <r>
      <rPr>
        <sz val="14"/>
        <rFont val="Helvetica"/>
        <family val="2"/>
      </rPr>
      <t xml:space="preserve">                                                                                                                 </t>
    </r>
    <r>
      <rPr>
        <i/>
        <sz val="14"/>
        <rFont val="Helvetica"/>
      </rPr>
      <t>(L'Intégrel remplace l'alternateur Mastervolt fourni en standard avec le moteur Yanmar /</t>
    </r>
    <r>
      <rPr>
        <i/>
        <sz val="14"/>
        <color theme="0" tint="-0.499984740745262"/>
        <rFont val="Helvetica"/>
      </rPr>
      <t xml:space="preserve"> Integral replaces the standard Mastervolt alternator with the Yanmar engine)</t>
    </r>
  </si>
  <si>
    <r>
      <rPr>
        <b/>
        <u/>
        <sz val="14"/>
        <rFont val="Helvetica"/>
      </rPr>
      <t xml:space="preserve">Sur TRI 52 006 et TRI 52 008 </t>
    </r>
    <r>
      <rPr>
        <sz val="14"/>
        <rFont val="Helvetica"/>
      </rPr>
      <t>: Climatisation à eau glacée centralisée réversible cabines + pont principal 60 K BTU (</t>
    </r>
    <r>
      <rPr>
        <b/>
        <sz val="14"/>
        <rFont val="Helvetica"/>
      </rPr>
      <t>sans chaudière</t>
    </r>
    <r>
      <rPr>
        <sz val="14"/>
        <rFont val="Helvetica"/>
      </rPr>
      <t>) (Fonctionne en 230V mais est bifréquence, nécessite un convertisseur si fonctionnement en 120V)</t>
    </r>
    <r>
      <rPr>
        <sz val="14"/>
        <rFont val="Helvetica"/>
        <family val="2"/>
      </rPr>
      <t xml:space="preserve">
</t>
    </r>
    <r>
      <rPr>
        <sz val="14"/>
        <color theme="0" tint="-0.499984740745262"/>
        <rFont val="Helvetica"/>
        <family val="2"/>
      </rPr>
      <t>Centralized and reversible air-conditionning system in cabins + saloon  60 K BTU (without boiler)</t>
    </r>
  </si>
  <si>
    <r>
      <rPr>
        <b/>
        <u/>
        <sz val="14"/>
        <rFont val="Helvetica"/>
      </rPr>
      <t xml:space="preserve">Sur TRI 52 007 </t>
    </r>
    <r>
      <rPr>
        <sz val="14"/>
        <rFont val="Helvetica"/>
      </rPr>
      <t>: Climatisation à eau glacée centralisée réversible cabines + pont principal 60K BTU (</t>
    </r>
    <r>
      <rPr>
        <b/>
        <sz val="14"/>
        <rFont val="Helvetica"/>
      </rPr>
      <t>sans chaudière</t>
    </r>
    <r>
      <rPr>
        <sz val="14"/>
        <rFont val="Helvetica"/>
      </rPr>
      <t>) (Fonctionne en 230V mais est bifréquence, nécessite un convertisseur si fonctionnement en 120V)</t>
    </r>
    <r>
      <rPr>
        <sz val="14"/>
        <rFont val="Helvetica"/>
        <family val="2"/>
      </rPr>
      <t xml:space="preserve">
</t>
    </r>
    <r>
      <rPr>
        <sz val="14"/>
        <color theme="0" tint="-0.499984740745262"/>
        <rFont val="Helvetica"/>
        <family val="2"/>
      </rPr>
      <t>Centralized and reversible air-conditionning system in cabins + saloon 60 K BTU (without boiler)</t>
    </r>
  </si>
  <si>
    <r>
      <t xml:space="preserve">Option chauffage diesel pour clim (complément option clim V1,V2,V3 ou V4)
</t>
    </r>
    <r>
      <rPr>
        <sz val="14"/>
        <color theme="0" tint="-0.499984740745262"/>
        <rFont val="Helvetica"/>
        <family val="2"/>
      </rPr>
      <t>Diesel heating option for air conditioning (additional air conditioning option V1, V2, V3 or V4)</t>
    </r>
  </si>
  <si>
    <r>
      <t xml:space="preserve">2 ensembles de panneaux solaires customisés SOLBIAN sur côtés du roof-débit total </t>
    </r>
    <r>
      <rPr>
        <sz val="14"/>
        <rFont val="Helvetica"/>
      </rPr>
      <t>1482 W</t>
    </r>
    <r>
      <rPr>
        <i/>
        <sz val="14"/>
        <rFont val="Helvetica"/>
      </rPr>
      <t xml:space="preserve">
</t>
    </r>
    <r>
      <rPr>
        <sz val="14"/>
        <color theme="0" tint="-0.499984740745262"/>
        <rFont val="Helvetica"/>
        <family val="2"/>
      </rPr>
      <t>2 x SOLBIAN customized solar pannels packs on the roof  sides  - total 1476 W</t>
    </r>
  </si>
  <si>
    <r>
      <t xml:space="preserve">OPTIONS INTEGREL </t>
    </r>
    <r>
      <rPr>
        <sz val="12"/>
        <color theme="0"/>
        <rFont val="Helvetica"/>
      </rPr>
      <t>|</t>
    </r>
    <r>
      <rPr>
        <sz val="12"/>
        <color theme="0"/>
        <rFont val="Helvetica"/>
        <family val="2"/>
      </rPr>
      <t xml:space="preserve"> </t>
    </r>
    <r>
      <rPr>
        <sz val="18"/>
        <color theme="0"/>
        <rFont val="Helvetica"/>
        <family val="2"/>
      </rPr>
      <t>INTEGRAL OPTIONS</t>
    </r>
    <r>
      <rPr>
        <b/>
        <sz val="18"/>
        <rFont val="Helvetica"/>
      </rPr>
      <t xml:space="preserve">
</t>
    </r>
    <r>
      <rPr>
        <b/>
        <sz val="14"/>
        <rFont val="Helvetica"/>
      </rPr>
      <t xml:space="preserve">PAS DE GARANTIE YANMAR SI MONTAGE INTEGREL COMMANDE -
 </t>
    </r>
    <r>
      <rPr>
        <sz val="14"/>
        <color theme="0"/>
        <rFont val="Helvetica"/>
        <family val="2"/>
      </rPr>
      <t>NO YANMAR WARRANTY IN CASE OF INTEGRAL INSTALLATION</t>
    </r>
  </si>
  <si>
    <r>
      <t xml:space="preserve">Spinnaker asymétique avec chaussette (impose l'OPT 52 NA009) - Carbon Mast
</t>
    </r>
    <r>
      <rPr>
        <sz val="14"/>
        <color theme="0" tint="-0.499984740745262"/>
        <rFont val="Helvetica"/>
        <family val="2"/>
      </rPr>
      <t>Asymetric spinnaker including sock</t>
    </r>
    <r>
      <rPr>
        <sz val="14"/>
        <rFont val="Helvetica"/>
        <family val="2"/>
      </rPr>
      <t xml:space="preserve"> (requires OPT 52 NA009) - Carbon Mast</t>
    </r>
  </si>
  <si>
    <r>
      <t xml:space="preserve">Laz-bag and bandes anti-UV | </t>
    </r>
    <r>
      <rPr>
        <b/>
        <sz val="14"/>
        <color theme="0" tint="-0.499984740745262"/>
        <rFont val="Helvetica"/>
        <family val="2"/>
      </rPr>
      <t>Laz-bag and anti-UV Stripes</t>
    </r>
    <r>
      <rPr>
        <sz val="14"/>
        <rFont val="Helvetica"/>
      </rPr>
      <t xml:space="preserve">
a - Rouge NEEL-TRIMARANS / Red NEEL-TRIMARANS
b - Gris/Silver 5085 </t>
    </r>
  </si>
  <si>
    <r>
      <rPr>
        <b/>
        <sz val="14"/>
        <rFont val="Helvetica"/>
      </rPr>
      <t xml:space="preserve">Spinnaker : </t>
    </r>
    <r>
      <rPr>
        <sz val="14"/>
        <rFont val="Helvetica"/>
        <family val="2"/>
      </rPr>
      <t xml:space="preserve">
a - Rouge NEEL-TRIMARANS / Red NEEL-TRIMARANS
b - Blanc/White</t>
    </r>
  </si>
  <si>
    <r>
      <t xml:space="preserve">Produits vendus avec réserve de propriété. Les commandes seront exécutées selon les conditions particulières et les conditions générales de vente (voir notamment la clause de réserve de propriété). Ce bon de commande reflète le résultat d’une discussion intervenue entre le client et le chantier pour définir le type de navire et son niveau d’équipement »
</t>
    </r>
    <r>
      <rPr>
        <sz val="16"/>
        <color theme="0" tint="-0.499984740745262"/>
        <rFont val="Helvetica"/>
        <family val="2"/>
      </rPr>
      <t>Products sold under reserve of property. The orders will be executed according to the particular conditions and the general conditions of sale (see in particular the clause of reserve of property) « This order form reflects the result of a discussion between the client and the shipyard to define the type of vessel and its level of equipment ».</t>
    </r>
  </si>
  <si>
    <r>
      <rPr>
        <b/>
        <sz val="14"/>
        <rFont val="Helvetica"/>
      </rPr>
      <t>Plus value pour gréement performance</t>
    </r>
    <r>
      <rPr>
        <sz val="14"/>
        <rFont val="Helvetica"/>
      </rPr>
      <t xml:space="preserve"> : Mât carbone et bôme aluminium peints en </t>
    </r>
    <r>
      <rPr>
        <b/>
        <sz val="14"/>
        <rFont val="Helvetica"/>
      </rPr>
      <t>BLANC</t>
    </r>
    <r>
      <rPr>
        <sz val="14"/>
        <rFont val="Helvetica"/>
      </rPr>
      <t xml:space="preserve">, haubans + bas haubans textiles, GV, Génois sur enrouleur et Trinquette sur emmagasineur en Hydranet
</t>
    </r>
    <r>
      <rPr>
        <b/>
        <sz val="14"/>
        <color theme="0" tint="-0.499984740745262"/>
        <rFont val="Helvetica"/>
        <family val="2"/>
      </rPr>
      <t xml:space="preserve">Added value for performace rigging: </t>
    </r>
    <r>
      <rPr>
        <sz val="14"/>
        <color theme="0" tint="-0.499984740745262"/>
        <rFont val="Helvetica"/>
        <family val="2"/>
      </rPr>
      <t>Carbon mast and aluminium boom painted WHITE, textile shroudes + lower textile shrouds. Hydranet set of sails : main sail, genoa on stainless steel forestay, and staysail on removable furler</t>
    </r>
  </si>
  <si>
    <r>
      <rPr>
        <b/>
        <sz val="14"/>
        <rFont val="Helvetica"/>
      </rPr>
      <t>Plus value pour gréement performance</t>
    </r>
    <r>
      <rPr>
        <sz val="14"/>
        <rFont val="Helvetica"/>
      </rPr>
      <t xml:space="preserve"> : Mât carbone et bôme aluminium peints en </t>
    </r>
    <r>
      <rPr>
        <b/>
        <sz val="14"/>
        <rFont val="Helvetica"/>
      </rPr>
      <t>NOIR</t>
    </r>
    <r>
      <rPr>
        <sz val="14"/>
        <rFont val="Helvetica"/>
      </rPr>
      <t xml:space="preserve">, haubans + bas haubans textiles, GV, Génois sur enrouleur et Trinquette sur emmagasineur en Hydranet
</t>
    </r>
    <r>
      <rPr>
        <b/>
        <sz val="14"/>
        <color theme="0" tint="-0.499984740745262"/>
        <rFont val="Helvetica"/>
        <family val="2"/>
      </rPr>
      <t>Added value for performace rigging</t>
    </r>
    <r>
      <rPr>
        <sz val="14"/>
        <color theme="0" tint="-0.499984740745262"/>
        <rFont val="Helvetica"/>
        <family val="2"/>
      </rPr>
      <t>: Carbon mast and aluminium boom painted BLACK, textile shroudes + lower textile shrouds. Hydranet set of sails : main sail, genoa on stainless steel forestay, and staysail on removable furler</t>
    </r>
  </si>
  <si>
    <r>
      <t xml:space="preserve">OPTIONS LITHIUM </t>
    </r>
    <r>
      <rPr>
        <sz val="12"/>
        <color theme="0"/>
        <rFont val="Helvetica"/>
      </rPr>
      <t>|</t>
    </r>
    <r>
      <rPr>
        <sz val="12"/>
        <color theme="0"/>
        <rFont val="Helvetica"/>
        <family val="2"/>
      </rPr>
      <t xml:space="preserve"> </t>
    </r>
    <r>
      <rPr>
        <sz val="18"/>
        <color theme="0"/>
        <rFont val="Helvetica"/>
        <family val="2"/>
      </rPr>
      <t>LITHIUM OPTIONS</t>
    </r>
  </si>
  <si>
    <r>
      <t>ENERGIE 120V |</t>
    </r>
    <r>
      <rPr>
        <sz val="18"/>
        <rFont val="Helvetica"/>
        <family val="2"/>
      </rPr>
      <t xml:space="preserve"> </t>
    </r>
    <r>
      <rPr>
        <i/>
        <sz val="18"/>
        <color theme="0"/>
        <rFont val="Helvetica"/>
        <family val="2"/>
      </rPr>
      <t>ENERGY 120V</t>
    </r>
    <r>
      <rPr>
        <b/>
        <i/>
        <sz val="18"/>
        <color theme="0"/>
        <rFont val="Helvetica"/>
        <family val="2"/>
      </rPr>
      <t xml:space="preserve"> </t>
    </r>
    <r>
      <rPr>
        <i/>
        <sz val="18"/>
        <rFont val="Helvetica"/>
      </rPr>
      <t xml:space="preserve">- </t>
    </r>
    <r>
      <rPr>
        <b/>
        <sz val="18"/>
        <rFont val="Helvetica"/>
        <family val="2"/>
      </rPr>
      <t>client US avec 60Hz</t>
    </r>
    <r>
      <rPr>
        <i/>
        <sz val="18"/>
        <rFont val="Helvetica"/>
        <family val="2"/>
      </rPr>
      <t xml:space="preserve"> </t>
    </r>
    <r>
      <rPr>
        <sz val="18"/>
        <rFont val="Helvetica"/>
        <family val="2"/>
      </rPr>
      <t xml:space="preserve">| </t>
    </r>
    <r>
      <rPr>
        <sz val="18"/>
        <color theme="0"/>
        <rFont val="Helvetica"/>
        <family val="2"/>
      </rPr>
      <t xml:space="preserve">US customer with 60 Hz </t>
    </r>
    <r>
      <rPr>
        <b/>
        <sz val="18"/>
        <rFont val="Helvetica"/>
      </rPr>
      <t xml:space="preserve">
</t>
    </r>
    <r>
      <rPr>
        <b/>
        <sz val="14"/>
        <rFont val="Helvetica"/>
      </rPr>
      <t xml:space="preserve">(inclut une ligne en 230V malgré tout - </t>
    </r>
    <r>
      <rPr>
        <i/>
        <sz val="14"/>
        <color theme="0"/>
        <rFont val="Helvetica"/>
        <family val="2"/>
      </rPr>
      <t>includes a 230V line despite everything)</t>
    </r>
  </si>
  <si>
    <r>
      <t xml:space="preserve">Plancha - </t>
    </r>
    <r>
      <rPr>
        <i/>
        <sz val="14"/>
        <rFont val="Helvetica"/>
      </rPr>
      <t>Impose sélection de l'option Bloc cuisine (CE005)</t>
    </r>
    <r>
      <rPr>
        <sz val="14"/>
        <rFont val="Helvetica"/>
      </rPr>
      <t xml:space="preserve">
</t>
    </r>
    <r>
      <rPr>
        <sz val="14"/>
        <color theme="0" tint="-0.499984740745262"/>
        <rFont val="Helvetica"/>
      </rPr>
      <t>Plancha - Requires Cockpit Kitchen (CE005)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</si>
</sst>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 #,##0.00\ &quot;€&quot;_-;\-* #,##0.00\ &quot;€&quot;_-;_-* &quot;-&quot;??\ &quot;€&quot;_-;_-@_-"/>
    <numFmt numFmtId="164" formatCode="_-* #,##0.00\ _F_-;\-* #,##0.00\ _F_-;_-* &quot;-&quot;??\ _F_-;_-@_-"/>
    <numFmt numFmtId="165" formatCode="_-* #,##0.00\ [$€-1]_-;\-* #,##0.00\ [$€-1]_-;_-* &quot;-&quot;??\ [$€-1]_-"/>
    <numFmt numFmtId="166" formatCode="#,##0\ &quot;€&quot;"/>
    <numFmt numFmtId="167" formatCode="_-* #,##0\ &quot;€&quot;_-;\-* #,##0\ &quot;€&quot;_-;_-* &quot;-&quot;??\ &quot;€&quot;_-;_-@_-"/>
    <numFmt numFmtId="168" formatCode="_-* #,##0\ _F_-;\-* #,##0\ _F_-;_-* &quot;-&quot;??\ _F_-;_-@_-"/>
    <numFmt numFmtId="169" formatCode="_-* #,##0\ [$€-40C]_-;\-* #,##0\ [$€-40C]_-;_-* &quot;-&quot;??\ [$€-40C]_-;_-@_-"/>
    <numFmt numFmtId="170" formatCode="_-* #,##0.00\ [$€-40C]_-;\-* #,##0.00\ [$€-40C]_-;_-* &quot;-&quot;??\ [$€-40C]_-;_-@_-"/>
    <numFmt numFmtId="171" formatCode="[$-40C]mmmm\-yy;@"/>
    <numFmt numFmtId="172" formatCode="[$-40C]dd\-mmm\-yy;@"/>
    <numFmt numFmtId="173" formatCode="[$-F800]dddd\,\ mmmm\ dd\,\ yyyy"/>
  </numFmts>
  <fonts count="109" x14ac:knownFonts="1">
    <font>
      <sz val="10"/>
      <name val="Arial"/>
    </font>
    <font>
      <sz val="11"/>
      <color theme="1"/>
      <name val="Calibri"/>
      <family val="2"/>
      <scheme val="minor"/>
    </font>
    <font>
      <sz val="10"/>
      <name val="Arial"/>
      <family val="2"/>
    </font>
    <font>
      <sz val="8"/>
      <name val="Arial"/>
      <family val="2"/>
    </font>
    <font>
      <sz val="10"/>
      <name val="Helvetica"/>
      <family val="2"/>
    </font>
    <font>
      <sz val="14"/>
      <name val="Helvetica"/>
      <family val="2"/>
    </font>
    <font>
      <b/>
      <sz val="14"/>
      <name val="Helvetica"/>
      <family val="2"/>
    </font>
    <font>
      <sz val="14"/>
      <color rgb="FFFF0000"/>
      <name val="Helvetica"/>
      <family val="2"/>
    </font>
    <font>
      <b/>
      <sz val="14"/>
      <color rgb="FFFF0000"/>
      <name val="Helvetica"/>
      <family val="2"/>
    </font>
    <font>
      <sz val="12"/>
      <name val="Helvetica"/>
      <family val="2"/>
    </font>
    <font>
      <b/>
      <sz val="12"/>
      <name val="Helvetica"/>
      <family val="2"/>
    </font>
    <font>
      <b/>
      <sz val="22"/>
      <name val="Helvetica"/>
      <family val="2"/>
    </font>
    <font>
      <sz val="12"/>
      <color theme="1"/>
      <name val="Helvetica"/>
      <family val="2"/>
    </font>
    <font>
      <b/>
      <sz val="12"/>
      <color rgb="FFFF0000"/>
      <name val="Helvetica"/>
      <family val="2"/>
    </font>
    <font>
      <sz val="22"/>
      <name val="Helvetica"/>
      <family val="2"/>
    </font>
    <font>
      <b/>
      <sz val="18"/>
      <name val="Helvetica"/>
      <family val="2"/>
    </font>
    <font>
      <sz val="11"/>
      <name val="Helvetica"/>
      <family val="2"/>
    </font>
    <font>
      <sz val="10"/>
      <name val="Arial"/>
      <family val="2"/>
    </font>
    <font>
      <b/>
      <sz val="12"/>
      <color rgb="FF00B050"/>
      <name val="Helvetica"/>
      <family val="2"/>
    </font>
    <font>
      <b/>
      <sz val="14"/>
      <color rgb="FF00B050"/>
      <name val="Helvetica"/>
      <family val="2"/>
    </font>
    <font>
      <b/>
      <sz val="16"/>
      <color rgb="FFE41B17"/>
      <name val="Helvetica"/>
      <family val="2"/>
    </font>
    <font>
      <b/>
      <sz val="16"/>
      <name val="Helvetica"/>
      <family val="2"/>
    </font>
    <font>
      <b/>
      <sz val="12"/>
      <color theme="0"/>
      <name val="Helvetica"/>
      <family val="2"/>
    </font>
    <font>
      <sz val="14"/>
      <color rgb="FF424243"/>
      <name val="Helvetica"/>
      <family val="2"/>
    </font>
    <font>
      <vertAlign val="superscript"/>
      <sz val="14"/>
      <name val="Helvetica"/>
      <family val="2"/>
    </font>
    <font>
      <sz val="12"/>
      <name val="Helvetica"/>
    </font>
    <font>
      <sz val="22"/>
      <name val="Helvetica"/>
    </font>
    <font>
      <b/>
      <sz val="14"/>
      <name val="Helvetica"/>
    </font>
    <font>
      <sz val="14"/>
      <name val="Helvetica"/>
    </font>
    <font>
      <b/>
      <i/>
      <sz val="16"/>
      <name val="Helvetica"/>
    </font>
    <font>
      <b/>
      <sz val="14"/>
      <color rgb="FFC00000"/>
      <name val="Helvetica"/>
    </font>
    <font>
      <b/>
      <sz val="14"/>
      <color rgb="FFC00000"/>
      <name val="Helvetica"/>
      <family val="2"/>
    </font>
    <font>
      <sz val="14"/>
      <color theme="0"/>
      <name val="Helvetica"/>
      <family val="2"/>
    </font>
    <font>
      <sz val="12"/>
      <color theme="0"/>
      <name val="Helvetica"/>
      <family val="2"/>
    </font>
    <font>
      <vertAlign val="superscript"/>
      <sz val="14"/>
      <name val="Helvetica"/>
    </font>
    <font>
      <i/>
      <sz val="14"/>
      <name val="Helvetica"/>
    </font>
    <font>
      <b/>
      <sz val="14"/>
      <color theme="0"/>
      <name val="Helvetica"/>
      <family val="2"/>
    </font>
    <font>
      <i/>
      <sz val="14"/>
      <color theme="1" tint="0.499984740745262"/>
      <name val="Helvetica"/>
      <family val="2"/>
    </font>
    <font>
      <b/>
      <i/>
      <sz val="14"/>
      <color theme="1" tint="0.499984740745262"/>
      <name val="Helvetica"/>
      <family val="2"/>
    </font>
    <font>
      <sz val="14"/>
      <color theme="1" tint="0.499984740745262"/>
      <name val="Helvetica"/>
      <family val="2"/>
    </font>
    <font>
      <sz val="14"/>
      <color theme="0" tint="-0.499984740745262"/>
      <name val="Helvetica"/>
      <family val="2"/>
    </font>
    <font>
      <i/>
      <sz val="12"/>
      <color theme="0"/>
      <name val="Helvetica"/>
      <family val="2"/>
    </font>
    <font>
      <b/>
      <sz val="14"/>
      <color theme="0" tint="-0.499984740745262"/>
      <name val="Helvetica"/>
      <family val="2"/>
    </font>
    <font>
      <b/>
      <i/>
      <sz val="16"/>
      <name val="Helvetica"/>
      <family val="2"/>
    </font>
    <font>
      <sz val="16"/>
      <color theme="0" tint="-0.499984740745262"/>
      <name val="Helvetica"/>
      <family val="2"/>
    </font>
    <font>
      <b/>
      <sz val="36"/>
      <color theme="1"/>
      <name val="Arial"/>
      <family val="2"/>
    </font>
    <font>
      <b/>
      <sz val="20"/>
      <name val="Arial"/>
      <family val="2"/>
    </font>
    <font>
      <b/>
      <sz val="20"/>
      <color rgb="FF00B050"/>
      <name val="Arial"/>
      <family val="2"/>
    </font>
    <font>
      <b/>
      <sz val="20"/>
      <color theme="1"/>
      <name val="Arial"/>
      <family val="2"/>
    </font>
    <font>
      <b/>
      <sz val="20"/>
      <color theme="4"/>
      <name val="Arial"/>
      <family val="2"/>
    </font>
    <font>
      <b/>
      <sz val="20"/>
      <color rgb="FFFF0000"/>
      <name val="Arial"/>
      <family val="2"/>
    </font>
    <font>
      <b/>
      <sz val="18"/>
      <color theme="1"/>
      <name val="Arial"/>
      <family val="2"/>
    </font>
    <font>
      <b/>
      <sz val="16"/>
      <color theme="1"/>
      <name val="Arial"/>
      <family val="2"/>
    </font>
    <font>
      <i/>
      <sz val="20"/>
      <name val="Arial"/>
      <family val="2"/>
    </font>
    <font>
      <sz val="28"/>
      <name val="Arial"/>
      <family val="2"/>
    </font>
    <font>
      <sz val="20"/>
      <name val="Arial"/>
      <family val="2"/>
    </font>
    <font>
      <sz val="11"/>
      <color theme="1"/>
      <name val="Arial"/>
      <family val="2"/>
    </font>
    <font>
      <sz val="14"/>
      <color theme="0" tint="-0.499984740745262"/>
      <name val="Helvetica"/>
    </font>
    <font>
      <i/>
      <sz val="14"/>
      <color theme="1" tint="0.499984740745262"/>
      <name val="Helvetica"/>
    </font>
    <font>
      <sz val="9"/>
      <color indexed="81"/>
      <name val="Tahoma"/>
      <family val="2"/>
    </font>
    <font>
      <b/>
      <sz val="9"/>
      <color indexed="81"/>
      <name val="Tahoma"/>
      <family val="2"/>
    </font>
    <font>
      <sz val="12"/>
      <color theme="0"/>
      <name val="Helvetica"/>
    </font>
    <font>
      <b/>
      <u/>
      <sz val="14"/>
      <name val="Helvetica"/>
    </font>
    <font>
      <b/>
      <u/>
      <sz val="14"/>
      <color theme="0" tint="-0.499984740745262"/>
      <name val="Helvetica"/>
    </font>
    <font>
      <b/>
      <sz val="14"/>
      <color theme="0" tint="-0.499984740745262"/>
      <name val="Helvetica"/>
    </font>
    <font>
      <i/>
      <sz val="14"/>
      <color theme="0" tint="-0.499984740745262"/>
      <name val="Helvetica"/>
    </font>
    <font>
      <sz val="14"/>
      <color theme="0" tint="-0.34998626667073579"/>
      <name val="Helvetica"/>
    </font>
    <font>
      <sz val="14"/>
      <color rgb="FF0070C0"/>
      <name val="Helvetica"/>
    </font>
    <font>
      <sz val="18"/>
      <name val="Arial"/>
      <family val="2"/>
    </font>
    <font>
      <b/>
      <sz val="18"/>
      <color theme="0"/>
      <name val="Helvetica"/>
    </font>
    <font>
      <sz val="18"/>
      <color theme="0"/>
      <name val="Helvetica"/>
    </font>
    <font>
      <u/>
      <sz val="14"/>
      <name val="Helvetica"/>
    </font>
    <font>
      <u/>
      <sz val="14"/>
      <color theme="0" tint="-0.499984740745262"/>
      <name val="Helvetica"/>
    </font>
    <font>
      <sz val="14"/>
      <color rgb="FFFF0000"/>
      <name val="Helvetica"/>
    </font>
    <font>
      <i/>
      <sz val="14"/>
      <color theme="0" tint="-0.34998626667073579"/>
      <name val="Helvetica"/>
    </font>
    <font>
      <b/>
      <u/>
      <sz val="14"/>
      <color theme="0" tint="-0.34998626667073579"/>
      <name val="Helvetica"/>
    </font>
    <font>
      <b/>
      <sz val="14"/>
      <color rgb="FFFF0000"/>
      <name val="Helvetica"/>
    </font>
    <font>
      <b/>
      <sz val="12"/>
      <color rgb="FFFF0000"/>
      <name val="Helvetica"/>
    </font>
    <font>
      <b/>
      <sz val="18"/>
      <name val="Helvetica"/>
    </font>
    <font>
      <i/>
      <sz val="18"/>
      <name val="Helvetica"/>
    </font>
    <font>
      <b/>
      <sz val="12"/>
      <color theme="0"/>
      <name val="Helvetica"/>
    </font>
    <font>
      <sz val="11"/>
      <name val="Calibri"/>
      <family val="2"/>
    </font>
    <font>
      <u/>
      <sz val="10"/>
      <color theme="10"/>
      <name val="Arial"/>
      <family val="2"/>
    </font>
    <font>
      <b/>
      <sz val="18"/>
      <color rgb="FFFF0000"/>
      <name val="Helvetica"/>
    </font>
    <font>
      <sz val="20"/>
      <color rgb="FFFF0000"/>
      <name val="Arial"/>
      <family val="2"/>
    </font>
    <font>
      <b/>
      <sz val="20"/>
      <color rgb="FF0070C0"/>
      <name val="Arial"/>
      <family val="2"/>
    </font>
    <font>
      <sz val="14"/>
      <color rgb="FFFF0000"/>
      <name val="Arial"/>
      <family val="2"/>
    </font>
    <font>
      <b/>
      <sz val="30"/>
      <color rgb="FFFF0000"/>
      <name val="Arial"/>
      <family val="2"/>
    </font>
    <font>
      <sz val="16"/>
      <color rgb="FFFF0000"/>
      <name val="Arial"/>
      <family val="2"/>
    </font>
    <font>
      <sz val="18"/>
      <color rgb="FFFF0000"/>
      <name val="Arial"/>
      <family val="2"/>
    </font>
    <font>
      <b/>
      <i/>
      <sz val="14"/>
      <color theme="0" tint="-0.499984740745262"/>
      <name val="Helvetica"/>
    </font>
    <font>
      <b/>
      <sz val="16"/>
      <color rgb="FFC00000"/>
      <name val="Helvetica"/>
      <family val="2"/>
    </font>
    <font>
      <sz val="12"/>
      <color rgb="FFC00000"/>
      <name val="Helvetica"/>
    </font>
    <font>
      <sz val="22"/>
      <color rgb="FFC00000"/>
      <name val="Helvetica"/>
    </font>
    <font>
      <b/>
      <sz val="10"/>
      <color rgb="FFC00000"/>
      <name val="Helvetica"/>
    </font>
    <font>
      <sz val="16"/>
      <color rgb="FFC00000"/>
      <name val="Helvetica"/>
    </font>
    <font>
      <b/>
      <i/>
      <sz val="12"/>
      <color rgb="FFC00000"/>
      <name val="Helvetica"/>
    </font>
    <font>
      <b/>
      <sz val="16"/>
      <color rgb="FFC00000"/>
      <name val="Helvetica"/>
    </font>
    <font>
      <b/>
      <i/>
      <sz val="16"/>
      <color theme="0" tint="-0.499984740745262"/>
      <name val="Helvetica"/>
    </font>
    <font>
      <i/>
      <sz val="12"/>
      <color rgb="FFC00000"/>
      <name val="Helvetica"/>
    </font>
    <font>
      <vertAlign val="superscript"/>
      <sz val="14"/>
      <color theme="1" tint="0.499984740745262"/>
      <name val="Helvetica"/>
      <family val="2"/>
    </font>
    <font>
      <b/>
      <sz val="18"/>
      <color theme="0"/>
      <name val="Helvetica"/>
      <family val="2"/>
    </font>
    <font>
      <i/>
      <vertAlign val="superscript"/>
      <sz val="14"/>
      <color theme="1" tint="0.499984740745262"/>
      <name val="Helvetica"/>
      <family val="2"/>
    </font>
    <font>
      <sz val="18"/>
      <name val="Helvetica"/>
      <family val="2"/>
    </font>
    <font>
      <i/>
      <sz val="18"/>
      <name val="Helvetica"/>
      <family val="2"/>
    </font>
    <font>
      <sz val="18"/>
      <color theme="0"/>
      <name val="Helvetica"/>
      <family val="2"/>
    </font>
    <font>
      <i/>
      <sz val="18"/>
      <color theme="0"/>
      <name val="Helvetica"/>
      <family val="2"/>
    </font>
    <font>
      <b/>
      <i/>
      <sz val="18"/>
      <color theme="0"/>
      <name val="Helvetica"/>
      <family val="2"/>
    </font>
    <font>
      <i/>
      <sz val="14"/>
      <color theme="0"/>
      <name val="Helvetica"/>
      <family val="2"/>
    </font>
  </fonts>
  <fills count="11">
    <fill>
      <patternFill patternType="none"/>
    </fill>
    <fill>
      <patternFill patternType="gray125"/>
    </fill>
    <fill>
      <patternFill patternType="solid">
        <fgColor theme="0"/>
        <bgColor indexed="64"/>
      </patternFill>
    </fill>
    <fill>
      <patternFill patternType="solid">
        <fgColor rgb="FF424243"/>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2"/>
        <bgColor indexed="64"/>
      </patternFill>
    </fill>
    <fill>
      <patternFill patternType="gray0625"/>
    </fill>
    <fill>
      <patternFill patternType="solid">
        <fgColor theme="8" tint="0.79998168889431442"/>
        <bgColor indexed="64"/>
      </patternFill>
    </fill>
    <fill>
      <patternFill patternType="solid">
        <fgColor theme="7" tint="0.79998168889431442"/>
        <bgColor indexed="64"/>
      </patternFill>
    </fill>
    <fill>
      <patternFill patternType="solid">
        <fgColor theme="2" tint="-9.9978637043366805E-2"/>
        <bgColor indexed="64"/>
      </patternFill>
    </fill>
  </fills>
  <borders count="5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right/>
      <top style="thin">
        <color indexed="64"/>
      </top>
      <bottom style="medium">
        <color indexed="64"/>
      </bottom>
      <diagonal/>
    </border>
  </borders>
  <cellStyleXfs count="9">
    <xf numFmtId="0" fontId="0" fillId="0" borderId="0"/>
    <xf numFmtId="165" fontId="2" fillId="0" borderId="0" applyFont="0" applyFill="0" applyBorder="0" applyAlignment="0" applyProtection="0"/>
    <xf numFmtId="164" fontId="2"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9" fontId="17" fillId="0" borderId="0" applyFont="0" applyFill="0" applyBorder="0" applyAlignment="0" applyProtection="0"/>
    <xf numFmtId="9" fontId="2" fillId="0" borderId="0" applyFont="0" applyFill="0" applyBorder="0" applyAlignment="0" applyProtection="0"/>
    <xf numFmtId="0" fontId="82" fillId="0" borderId="0" applyNumberFormat="0" applyFill="0" applyBorder="0" applyAlignment="0" applyProtection="0"/>
  </cellStyleXfs>
  <cellXfs count="381">
    <xf numFmtId="0" fontId="0" fillId="0" borderId="0" xfId="0"/>
    <xf numFmtId="164" fontId="5" fillId="2" borderId="0" xfId="2" applyFont="1" applyFill="1" applyBorder="1" applyAlignment="1" applyProtection="1">
      <alignment horizontal="center" vertical="center"/>
    </xf>
    <xf numFmtId="164" fontId="8" fillId="2" borderId="0" xfId="2" applyFont="1" applyFill="1" applyBorder="1" applyAlignment="1" applyProtection="1">
      <alignment horizontal="center" vertical="center"/>
    </xf>
    <xf numFmtId="168" fontId="19" fillId="2" borderId="0" xfId="2" applyNumberFormat="1" applyFont="1" applyFill="1" applyBorder="1" applyAlignment="1" applyProtection="1">
      <alignment horizontal="center" vertical="center"/>
    </xf>
    <xf numFmtId="164" fontId="19" fillId="2" borderId="0" xfId="2" applyFont="1" applyFill="1" applyBorder="1" applyAlignment="1" applyProtection="1">
      <alignment horizontal="center" vertical="center"/>
    </xf>
    <xf numFmtId="10" fontId="18" fillId="2" borderId="0" xfId="6" applyNumberFormat="1" applyFont="1" applyFill="1" applyBorder="1" applyAlignment="1" applyProtection="1">
      <alignment horizontal="center" vertical="center"/>
    </xf>
    <xf numFmtId="168" fontId="23" fillId="0" borderId="3" xfId="2" applyNumberFormat="1" applyFont="1" applyFill="1" applyBorder="1" applyAlignment="1" applyProtection="1">
      <alignment horizontal="center" vertical="center" wrapText="1"/>
    </xf>
    <xf numFmtId="168" fontId="7" fillId="2" borderId="11" xfId="2" applyNumberFormat="1" applyFont="1" applyFill="1" applyBorder="1" applyAlignment="1" applyProtection="1">
      <alignment horizontal="center" vertical="center"/>
    </xf>
    <xf numFmtId="168" fontId="6" fillId="2" borderId="3" xfId="2" applyNumberFormat="1" applyFont="1" applyFill="1" applyBorder="1" applyAlignment="1" applyProtection="1">
      <alignment horizontal="center" vertical="center"/>
    </xf>
    <xf numFmtId="168" fontId="6" fillId="2" borderId="4" xfId="2" applyNumberFormat="1" applyFont="1" applyFill="1" applyBorder="1" applyAlignment="1" applyProtection="1">
      <alignment horizontal="center" vertical="top"/>
    </xf>
    <xf numFmtId="168" fontId="15" fillId="2" borderId="5" xfId="2" applyNumberFormat="1" applyFont="1" applyFill="1" applyBorder="1" applyAlignment="1" applyProtection="1">
      <alignment horizontal="center" vertical="center"/>
    </xf>
    <xf numFmtId="168" fontId="5" fillId="2" borderId="4" xfId="2" applyNumberFormat="1" applyFont="1" applyFill="1" applyBorder="1" applyAlignment="1" applyProtection="1">
      <alignment horizontal="center" vertical="center"/>
    </xf>
    <xf numFmtId="168" fontId="6" fillId="2" borderId="1" xfId="2" applyNumberFormat="1" applyFont="1" applyFill="1" applyBorder="1" applyAlignment="1" applyProtection="1">
      <alignment horizontal="center" vertical="center"/>
    </xf>
    <xf numFmtId="0" fontId="7" fillId="2" borderId="6" xfId="2" applyNumberFormat="1" applyFont="1" applyFill="1" applyBorder="1" applyAlignment="1" applyProtection="1">
      <alignment horizontal="center" vertical="center"/>
    </xf>
    <xf numFmtId="168" fontId="5" fillId="2" borderId="2" xfId="2" applyNumberFormat="1" applyFont="1" applyFill="1" applyBorder="1" applyAlignment="1" applyProtection="1">
      <alignment horizontal="center" vertical="center"/>
    </xf>
    <xf numFmtId="168" fontId="6" fillId="2" borderId="0" xfId="2" applyNumberFormat="1" applyFont="1" applyFill="1" applyBorder="1" applyAlignment="1" applyProtection="1">
      <alignment horizontal="center" vertical="top"/>
    </xf>
    <xf numFmtId="168" fontId="6" fillId="2" borderId="0" xfId="2" applyNumberFormat="1" applyFont="1" applyFill="1" applyBorder="1" applyAlignment="1" applyProtection="1">
      <alignment horizontal="center" vertical="center"/>
    </xf>
    <xf numFmtId="168" fontId="5" fillId="2" borderId="0" xfId="2" applyNumberFormat="1" applyFont="1" applyFill="1" applyBorder="1" applyAlignment="1" applyProtection="1">
      <alignment horizontal="center" vertical="center"/>
    </xf>
    <xf numFmtId="168" fontId="5" fillId="2" borderId="9" xfId="2" applyNumberFormat="1" applyFont="1" applyFill="1" applyBorder="1" applyAlignment="1" applyProtection="1">
      <alignment horizontal="center" vertical="center"/>
    </xf>
    <xf numFmtId="0" fontId="5" fillId="2" borderId="0" xfId="2" applyNumberFormat="1" applyFont="1" applyFill="1" applyBorder="1" applyAlignment="1" applyProtection="1">
      <alignment horizontal="center" vertical="center"/>
    </xf>
    <xf numFmtId="168" fontId="9" fillId="2" borderId="0" xfId="2" applyNumberFormat="1" applyFont="1" applyFill="1" applyBorder="1" applyAlignment="1" applyProtection="1">
      <alignment horizontal="center" vertical="center"/>
    </xf>
    <xf numFmtId="0" fontId="9" fillId="2" borderId="0" xfId="2" applyNumberFormat="1" applyFont="1" applyFill="1" applyBorder="1" applyAlignment="1" applyProtection="1">
      <alignment horizontal="center" vertical="center"/>
    </xf>
    <xf numFmtId="0" fontId="5" fillId="2" borderId="9" xfId="2" applyNumberFormat="1" applyFont="1" applyFill="1" applyBorder="1" applyAlignment="1" applyProtection="1">
      <alignment horizontal="center" vertical="center"/>
    </xf>
    <xf numFmtId="168" fontId="5" fillId="2" borderId="6" xfId="2" applyNumberFormat="1" applyFont="1" applyFill="1" applyBorder="1" applyAlignment="1" applyProtection="1">
      <alignment horizontal="center" vertical="center"/>
    </xf>
    <xf numFmtId="0" fontId="5" fillId="0" borderId="6" xfId="2" applyNumberFormat="1" applyFont="1" applyFill="1" applyBorder="1" applyAlignment="1" applyProtection="1">
      <alignment horizontal="center" vertical="center"/>
    </xf>
    <xf numFmtId="168" fontId="5" fillId="2" borderId="3" xfId="2" applyNumberFormat="1" applyFont="1" applyFill="1" applyBorder="1" applyAlignment="1" applyProtection="1">
      <alignment vertical="center" wrapText="1"/>
    </xf>
    <xf numFmtId="170" fontId="5" fillId="2" borderId="9" xfId="2" applyNumberFormat="1" applyFont="1" applyFill="1" applyBorder="1" applyAlignment="1" applyProtection="1">
      <alignment horizontal="left" vertical="center"/>
    </xf>
    <xf numFmtId="170" fontId="5" fillId="2" borderId="3" xfId="2" applyNumberFormat="1" applyFont="1" applyFill="1" applyBorder="1" applyAlignment="1" applyProtection="1">
      <alignment vertical="center"/>
    </xf>
    <xf numFmtId="0" fontId="30" fillId="2" borderId="5" xfId="2" applyNumberFormat="1" applyFont="1" applyFill="1" applyBorder="1" applyAlignment="1" applyProtection="1">
      <alignment horizontal="center" vertical="center"/>
      <protection locked="0"/>
    </xf>
    <xf numFmtId="0" fontId="30" fillId="2" borderId="10" xfId="2" applyNumberFormat="1" applyFont="1" applyFill="1" applyBorder="1" applyAlignment="1" applyProtection="1">
      <alignment horizontal="center" vertical="center"/>
      <protection locked="0"/>
    </xf>
    <xf numFmtId="0" fontId="30" fillId="2" borderId="5" xfId="0" applyFont="1" applyFill="1" applyBorder="1" applyAlignment="1" applyProtection="1">
      <alignment horizontal="center" vertical="center"/>
      <protection locked="0"/>
    </xf>
    <xf numFmtId="0" fontId="30" fillId="0" borderId="3" xfId="2" applyNumberFormat="1" applyFont="1" applyFill="1" applyBorder="1" applyAlignment="1" applyProtection="1">
      <alignment horizontal="center" vertical="center" wrapText="1"/>
      <protection locked="0"/>
    </xf>
    <xf numFmtId="0" fontId="5" fillId="2" borderId="0" xfId="2" applyNumberFormat="1" applyFont="1" applyFill="1" applyBorder="1" applyAlignment="1" applyProtection="1">
      <alignment horizontal="center" vertical="center"/>
      <protection locked="0"/>
    </xf>
    <xf numFmtId="168" fontId="27" fillId="2" borderId="0" xfId="2" applyNumberFormat="1" applyFont="1" applyFill="1" applyBorder="1" applyAlignment="1" applyProtection="1">
      <alignment horizontal="center" vertical="center" wrapText="1"/>
    </xf>
    <xf numFmtId="171" fontId="30" fillId="2" borderId="0" xfId="0" applyNumberFormat="1" applyFont="1" applyFill="1" applyAlignment="1" applyProtection="1">
      <alignment horizontal="left" vertical="center" wrapText="1"/>
      <protection locked="0"/>
    </xf>
    <xf numFmtId="168" fontId="5" fillId="2" borderId="9" xfId="2" applyNumberFormat="1" applyFont="1" applyFill="1" applyBorder="1" applyAlignment="1" applyProtection="1">
      <alignment horizontal="center" vertical="center"/>
      <protection locked="0"/>
    </xf>
    <xf numFmtId="0" fontId="10" fillId="2" borderId="0" xfId="0" applyFont="1" applyFill="1" applyAlignment="1" applyProtection="1">
      <alignment vertical="top"/>
      <protection locked="0"/>
    </xf>
    <xf numFmtId="0" fontId="10" fillId="2" borderId="9" xfId="0" applyFont="1" applyFill="1" applyBorder="1" applyProtection="1">
      <protection locked="0"/>
    </xf>
    <xf numFmtId="0" fontId="31" fillId="2" borderId="0" xfId="3" applyFont="1" applyFill="1" applyAlignment="1" applyProtection="1">
      <alignment horizontal="left" vertical="center" wrapText="1"/>
      <protection locked="0"/>
    </xf>
    <xf numFmtId="168" fontId="5" fillId="0" borderId="3" xfId="2" applyNumberFormat="1" applyFont="1" applyFill="1" applyBorder="1" applyAlignment="1" applyProtection="1">
      <alignment horizontal="center" vertical="center"/>
    </xf>
    <xf numFmtId="3" fontId="5" fillId="0" borderId="3" xfId="2" applyNumberFormat="1" applyFont="1" applyFill="1" applyBorder="1" applyAlignment="1" applyProtection="1">
      <alignment horizontal="center" vertical="center"/>
    </xf>
    <xf numFmtId="3" fontId="5" fillId="2" borderId="2" xfId="2" applyNumberFormat="1" applyFont="1" applyFill="1" applyBorder="1" applyAlignment="1" applyProtection="1">
      <alignment horizontal="center" vertical="center"/>
    </xf>
    <xf numFmtId="3" fontId="5" fillId="2" borderId="3" xfId="2" applyNumberFormat="1" applyFont="1" applyFill="1" applyBorder="1" applyAlignment="1" applyProtection="1">
      <alignment horizontal="center" vertical="center"/>
    </xf>
    <xf numFmtId="167" fontId="10" fillId="2" borderId="0" xfId="3" applyNumberFormat="1" applyFont="1" applyFill="1" applyAlignment="1" applyProtection="1">
      <alignment horizontal="center" vertical="center"/>
      <protection locked="0"/>
    </xf>
    <xf numFmtId="49" fontId="5" fillId="2" borderId="0" xfId="2" applyNumberFormat="1" applyFont="1" applyFill="1" applyBorder="1" applyAlignment="1" applyProtection="1">
      <alignment horizontal="center"/>
    </xf>
    <xf numFmtId="168" fontId="5" fillId="2" borderId="3" xfId="2" applyNumberFormat="1" applyFont="1" applyFill="1" applyBorder="1" applyAlignment="1" applyProtection="1">
      <alignment horizontal="center" vertical="center" wrapText="1"/>
    </xf>
    <xf numFmtId="168" fontId="5" fillId="2" borderId="3" xfId="2" applyNumberFormat="1" applyFont="1" applyFill="1" applyBorder="1" applyAlignment="1" applyProtection="1">
      <alignment horizontal="center" vertical="center"/>
    </xf>
    <xf numFmtId="0" fontId="30" fillId="2" borderId="3" xfId="2" applyNumberFormat="1" applyFont="1" applyFill="1" applyBorder="1" applyAlignment="1" applyProtection="1">
      <alignment horizontal="center" vertical="center"/>
      <protection locked="0"/>
    </xf>
    <xf numFmtId="167" fontId="10" fillId="2" borderId="0" xfId="0" applyNumberFormat="1" applyFont="1" applyFill="1" applyAlignment="1">
      <alignment horizontal="center"/>
    </xf>
    <xf numFmtId="0" fontId="10" fillId="2" borderId="0" xfId="0" applyFont="1" applyFill="1" applyAlignment="1">
      <alignment horizontal="center"/>
    </xf>
    <xf numFmtId="0" fontId="10" fillId="2" borderId="0" xfId="0" applyFont="1" applyFill="1"/>
    <xf numFmtId="0" fontId="6" fillId="2" borderId="0" xfId="0" applyFont="1" applyFill="1" applyAlignment="1">
      <alignment horizontal="left" vertical="center" wrapText="1"/>
    </xf>
    <xf numFmtId="0" fontId="6" fillId="2" borderId="0" xfId="0" applyFont="1" applyFill="1" applyAlignment="1">
      <alignment horizontal="left" vertical="center"/>
    </xf>
    <xf numFmtId="0" fontId="9" fillId="2" borderId="0" xfId="0" applyFont="1" applyFill="1" applyAlignment="1">
      <alignment vertical="top" wrapText="1"/>
    </xf>
    <xf numFmtId="0" fontId="6" fillId="2" borderId="0" xfId="0" applyFont="1" applyFill="1" applyAlignment="1">
      <alignment vertical="top"/>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9" fillId="2" borderId="0" xfId="0" applyFont="1" applyFill="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vertical="center"/>
    </xf>
    <xf numFmtId="0" fontId="6" fillId="0" borderId="6" xfId="0" applyFont="1" applyBorder="1" applyAlignment="1">
      <alignment vertical="center" wrapText="1"/>
    </xf>
    <xf numFmtId="0" fontId="5" fillId="2" borderId="6" xfId="0" applyFont="1" applyFill="1" applyBorder="1" applyAlignment="1">
      <alignment horizontal="center" vertical="center"/>
    </xf>
    <xf numFmtId="0" fontId="5" fillId="2" borderId="6" xfId="0" applyFont="1" applyFill="1" applyBorder="1" applyAlignment="1">
      <alignment vertical="center"/>
    </xf>
    <xf numFmtId="0" fontId="6" fillId="2" borderId="0" xfId="0" applyFont="1" applyFill="1"/>
    <xf numFmtId="0" fontId="6" fillId="2" borderId="9" xfId="0" applyFont="1" applyFill="1" applyBorder="1"/>
    <xf numFmtId="0" fontId="12" fillId="0" borderId="0" xfId="0" applyFont="1"/>
    <xf numFmtId="0" fontId="12" fillId="2" borderId="0" xfId="0" applyFont="1" applyFill="1"/>
    <xf numFmtId="0" fontId="10" fillId="2" borderId="0" xfId="0" applyFont="1" applyFill="1" applyAlignment="1">
      <alignment vertical="top"/>
    </xf>
    <xf numFmtId="0" fontId="10" fillId="2" borderId="0" xfId="0" applyFont="1" applyFill="1" applyAlignment="1">
      <alignment vertical="center"/>
    </xf>
    <xf numFmtId="0" fontId="5" fillId="0" borderId="3" xfId="0" applyFont="1" applyBorder="1" applyAlignment="1">
      <alignment horizontal="left" vertical="center"/>
    </xf>
    <xf numFmtId="164" fontId="6" fillId="2" borderId="0" xfId="0" applyNumberFormat="1" applyFont="1" applyFill="1" applyAlignment="1">
      <alignment horizontal="center" vertical="center"/>
    </xf>
    <xf numFmtId="166" fontId="8" fillId="2" borderId="0" xfId="0" applyNumberFormat="1" applyFont="1" applyFill="1" applyAlignment="1">
      <alignment horizontal="center" vertical="center"/>
    </xf>
    <xf numFmtId="0" fontId="8" fillId="2" borderId="0" xfId="0" applyFont="1" applyFill="1" applyAlignment="1">
      <alignment vertical="top"/>
    </xf>
    <xf numFmtId="0" fontId="10" fillId="2" borderId="0" xfId="0" applyFont="1" applyFill="1" applyAlignment="1">
      <alignment horizontal="center" vertical="center"/>
    </xf>
    <xf numFmtId="0" fontId="8" fillId="2" borderId="0" xfId="0" applyFont="1" applyFill="1" applyAlignment="1">
      <alignment horizontal="center" vertical="center"/>
    </xf>
    <xf numFmtId="0" fontId="5" fillId="0" borderId="2" xfId="0" applyFont="1" applyBorder="1" applyAlignment="1">
      <alignment horizontal="left" vertical="center" wrapText="1"/>
    </xf>
    <xf numFmtId="0" fontId="6" fillId="2" borderId="0" xfId="0" applyFont="1" applyFill="1" applyAlignment="1">
      <alignment horizontal="center" vertical="center"/>
    </xf>
    <xf numFmtId="0" fontId="5" fillId="0" borderId="3" xfId="0" applyFont="1" applyBorder="1" applyAlignment="1">
      <alignment horizontal="left" vertical="center" wrapText="1"/>
    </xf>
    <xf numFmtId="0" fontId="5" fillId="2" borderId="3" xfId="0" applyFont="1" applyFill="1" applyBorder="1" applyAlignment="1">
      <alignment horizontal="left" vertical="center" wrapText="1"/>
    </xf>
    <xf numFmtId="0" fontId="10" fillId="2" borderId="0" xfId="0" applyFont="1" applyFill="1" applyAlignment="1">
      <alignment horizontal="center" vertical="top"/>
    </xf>
    <xf numFmtId="0" fontId="28" fillId="0" borderId="3" xfId="0" applyFont="1" applyBorder="1" applyAlignment="1">
      <alignment horizontal="left" vertical="center"/>
    </xf>
    <xf numFmtId="0" fontId="5" fillId="2" borderId="3" xfId="3" applyFont="1" applyFill="1" applyBorder="1" applyAlignment="1">
      <alignment horizontal="left" vertical="center" wrapText="1"/>
    </xf>
    <xf numFmtId="0" fontId="5" fillId="2" borderId="0" xfId="0" applyFont="1" applyFill="1" applyAlignment="1">
      <alignment horizontal="left" vertical="center" wrapText="1"/>
    </xf>
    <xf numFmtId="0" fontId="8" fillId="2" borderId="0" xfId="0" applyFont="1" applyFill="1"/>
    <xf numFmtId="0" fontId="10" fillId="2" borderId="0" xfId="0" applyFont="1" applyFill="1" applyAlignment="1">
      <alignment vertical="top" wrapText="1"/>
    </xf>
    <xf numFmtId="0" fontId="5" fillId="2" borderId="2" xfId="0" applyFont="1" applyFill="1" applyBorder="1" applyAlignment="1">
      <alignment horizontal="left" vertical="center" wrapText="1"/>
    </xf>
    <xf numFmtId="0" fontId="5" fillId="2" borderId="9" xfId="0" applyFont="1" applyFill="1" applyBorder="1" applyAlignment="1">
      <alignment horizontal="center" vertical="center"/>
    </xf>
    <xf numFmtId="0" fontId="5" fillId="2" borderId="9" xfId="3" applyFont="1" applyFill="1" applyBorder="1" applyAlignment="1">
      <alignment horizontal="left" vertical="center" wrapText="1"/>
    </xf>
    <xf numFmtId="0" fontId="5" fillId="2" borderId="2" xfId="3" applyFont="1" applyFill="1" applyBorder="1" applyAlignment="1">
      <alignment horizontal="left" vertical="center" wrapText="1"/>
    </xf>
    <xf numFmtId="0" fontId="16" fillId="2" borderId="0" xfId="0" applyFont="1" applyFill="1" applyAlignment="1">
      <alignment horizontal="center" vertical="top"/>
    </xf>
    <xf numFmtId="0" fontId="5" fillId="2" borderId="0" xfId="3" applyFont="1" applyFill="1" applyAlignment="1">
      <alignment horizontal="left" vertical="center" wrapText="1"/>
    </xf>
    <xf numFmtId="0" fontId="13" fillId="2" borderId="0" xfId="0" applyFont="1" applyFill="1" applyAlignment="1">
      <alignment vertical="top"/>
    </xf>
    <xf numFmtId="0" fontId="5" fillId="0" borderId="3" xfId="3" applyFont="1" applyBorder="1" applyAlignment="1">
      <alignment horizontal="left" vertical="center" wrapText="1"/>
    </xf>
    <xf numFmtId="0" fontId="5" fillId="0" borderId="0" xfId="0" applyFont="1" applyAlignment="1">
      <alignment horizontal="left" vertical="center" wrapText="1"/>
    </xf>
    <xf numFmtId="0" fontId="26" fillId="0" borderId="3" xfId="0" applyFont="1" applyBorder="1" applyAlignment="1">
      <alignment horizontal="left" vertical="center"/>
    </xf>
    <xf numFmtId="0" fontId="5" fillId="2" borderId="3" xfId="3" applyFont="1" applyFill="1" applyBorder="1" applyAlignment="1">
      <alignment horizontal="right" vertical="center" wrapText="1" indent="1"/>
    </xf>
    <xf numFmtId="0" fontId="27" fillId="2" borderId="0" xfId="0" applyFont="1" applyFill="1" applyAlignment="1">
      <alignment horizontal="left" vertical="center" wrapText="1"/>
    </xf>
    <xf numFmtId="0" fontId="5" fillId="0" borderId="3" xfId="3" applyFont="1" applyBorder="1" applyAlignment="1">
      <alignment horizontal="right" vertical="center" wrapText="1" indent="1"/>
    </xf>
    <xf numFmtId="0" fontId="5" fillId="0" borderId="0" xfId="3" applyFont="1" applyAlignment="1">
      <alignment horizontal="right" vertical="center" wrapText="1" indent="1"/>
    </xf>
    <xf numFmtId="0" fontId="10" fillId="2" borderId="9" xfId="0" applyFont="1" applyFill="1" applyBorder="1"/>
    <xf numFmtId="0" fontId="32" fillId="2" borderId="0" xfId="3" applyFont="1" applyFill="1" applyAlignment="1">
      <alignment horizontal="left" vertical="center" wrapText="1"/>
    </xf>
    <xf numFmtId="168" fontId="10" fillId="2" borderId="0" xfId="3" applyNumberFormat="1" applyFont="1" applyFill="1" applyAlignment="1">
      <alignment horizontal="center" vertical="center"/>
    </xf>
    <xf numFmtId="0" fontId="5" fillId="2" borderId="0" xfId="0" applyFont="1" applyFill="1"/>
    <xf numFmtId="0" fontId="6" fillId="0" borderId="3" xfId="0" applyFont="1" applyBorder="1" applyAlignment="1">
      <alignment horizontal="left" vertical="center" wrapText="1"/>
    </xf>
    <xf numFmtId="0" fontId="5" fillId="2" borderId="5" xfId="0" applyFont="1" applyFill="1" applyBorder="1" applyAlignment="1">
      <alignment horizontal="left" vertical="center" wrapText="1"/>
    </xf>
    <xf numFmtId="166" fontId="10" fillId="2" borderId="0" xfId="0" applyNumberFormat="1" applyFont="1" applyFill="1" applyAlignment="1">
      <alignment vertical="top"/>
    </xf>
    <xf numFmtId="0" fontId="10" fillId="2" borderId="7" xfId="0" applyFont="1" applyFill="1" applyBorder="1" applyAlignment="1">
      <alignment vertical="top"/>
    </xf>
    <xf numFmtId="0" fontId="10" fillId="2" borderId="9" xfId="0" applyFont="1" applyFill="1" applyBorder="1" applyAlignment="1">
      <alignment vertical="top"/>
    </xf>
    <xf numFmtId="166" fontId="10" fillId="2" borderId="0" xfId="0" applyNumberFormat="1" applyFont="1" applyFill="1" applyAlignment="1">
      <alignment horizontal="center" vertical="center"/>
    </xf>
    <xf numFmtId="0" fontId="5" fillId="0" borderId="0" xfId="0" applyFont="1" applyAlignment="1">
      <alignment horizontal="center" vertical="center"/>
    </xf>
    <xf numFmtId="0" fontId="5" fillId="0" borderId="2" xfId="3" applyFont="1" applyBorder="1" applyAlignment="1">
      <alignment horizontal="left" vertical="center" wrapText="1"/>
    </xf>
    <xf numFmtId="0" fontId="10" fillId="2" borderId="0" xfId="0" applyFont="1" applyFill="1" applyAlignment="1">
      <alignment wrapText="1"/>
    </xf>
    <xf numFmtId="0" fontId="16" fillId="2" borderId="0" xfId="0" applyFont="1" applyFill="1" applyAlignment="1">
      <alignment horizontal="center" vertical="center"/>
    </xf>
    <xf numFmtId="0" fontId="10" fillId="0" borderId="0" xfId="0" applyFont="1" applyAlignment="1">
      <alignment vertical="top"/>
    </xf>
    <xf numFmtId="0" fontId="5" fillId="2" borderId="8" xfId="0" applyFont="1" applyFill="1" applyBorder="1" applyAlignment="1">
      <alignment horizontal="center" vertical="center"/>
    </xf>
    <xf numFmtId="0" fontId="5" fillId="2" borderId="7" xfId="0" applyFont="1" applyFill="1" applyBorder="1" applyAlignment="1">
      <alignment horizontal="left" vertical="center"/>
    </xf>
    <xf numFmtId="164" fontId="10" fillId="2" borderId="0" xfId="0" applyNumberFormat="1" applyFont="1" applyFill="1"/>
    <xf numFmtId="0" fontId="13" fillId="2" borderId="0" xfId="0" applyFont="1" applyFill="1" applyAlignment="1">
      <alignment horizontal="center" vertical="center"/>
    </xf>
    <xf numFmtId="0" fontId="5" fillId="2" borderId="7" xfId="0" applyFont="1" applyFill="1" applyBorder="1" applyAlignment="1">
      <alignment horizontal="center" vertical="center"/>
    </xf>
    <xf numFmtId="172" fontId="27" fillId="2" borderId="0" xfId="0" applyNumberFormat="1" applyFont="1" applyFill="1" applyAlignment="1">
      <alignment horizontal="left" vertical="center" wrapText="1"/>
    </xf>
    <xf numFmtId="0" fontId="36" fillId="3" borderId="3" xfId="0" applyFont="1" applyFill="1" applyBorder="1" applyAlignment="1">
      <alignment horizontal="center" vertical="center" wrapText="1"/>
    </xf>
    <xf numFmtId="0" fontId="30" fillId="2" borderId="5" xfId="2" applyNumberFormat="1" applyFont="1" applyFill="1" applyBorder="1" applyAlignment="1" applyProtection="1">
      <alignment horizontal="center" vertical="center"/>
    </xf>
    <xf numFmtId="0" fontId="6" fillId="0" borderId="3" xfId="0" applyFont="1" applyBorder="1" applyAlignment="1">
      <alignment horizontal="center" vertical="center" wrapText="1"/>
    </xf>
    <xf numFmtId="0" fontId="6" fillId="0" borderId="10" xfId="0" applyFont="1" applyBorder="1" applyAlignment="1">
      <alignment horizontal="left" vertical="center" wrapText="1"/>
    </xf>
    <xf numFmtId="0" fontId="6" fillId="2" borderId="3" xfId="3" applyFont="1" applyFill="1" applyBorder="1" applyAlignment="1">
      <alignment horizontal="left" vertical="center" wrapText="1"/>
    </xf>
    <xf numFmtId="0" fontId="5" fillId="2" borderId="4" xfId="0" applyFont="1" applyFill="1" applyBorder="1" applyAlignment="1">
      <alignment horizontal="left" vertical="center" wrapText="1"/>
    </xf>
    <xf numFmtId="0" fontId="6" fillId="0" borderId="3" xfId="3" applyFont="1" applyBorder="1" applyAlignment="1">
      <alignment horizontal="left" vertical="center" wrapText="1"/>
    </xf>
    <xf numFmtId="0" fontId="2" fillId="0" borderId="0" xfId="3"/>
    <xf numFmtId="0" fontId="46" fillId="0" borderId="16" xfId="3" applyFont="1" applyBorder="1" applyAlignment="1">
      <alignment horizontal="left" vertical="center"/>
    </xf>
    <xf numFmtId="0" fontId="47" fillId="0" borderId="7" xfId="3" applyFont="1" applyBorder="1" applyAlignment="1">
      <alignment horizontal="left" vertical="center"/>
    </xf>
    <xf numFmtId="164" fontId="48" fillId="6" borderId="19" xfId="2" applyFont="1" applyFill="1" applyBorder="1" applyAlignment="1" applyProtection="1">
      <alignment vertical="center"/>
      <protection locked="0"/>
    </xf>
    <xf numFmtId="0" fontId="47" fillId="0" borderId="16" xfId="3" applyFont="1" applyBorder="1" applyAlignment="1">
      <alignment horizontal="left" vertical="center"/>
    </xf>
    <xf numFmtId="0" fontId="49" fillId="2" borderId="7" xfId="3" applyFont="1" applyFill="1" applyBorder="1" applyAlignment="1">
      <alignment horizontal="left" vertical="center"/>
    </xf>
    <xf numFmtId="164" fontId="46" fillId="6" borderId="19" xfId="2" applyFont="1" applyFill="1" applyBorder="1" applyAlignment="1" applyProtection="1">
      <alignment vertical="center"/>
      <protection locked="0"/>
    </xf>
    <xf numFmtId="171" fontId="50" fillId="0" borderId="19" xfId="2" applyNumberFormat="1" applyFont="1" applyFill="1" applyBorder="1" applyAlignment="1" applyProtection="1">
      <alignment horizontal="center" vertical="center"/>
      <protection locked="0"/>
    </xf>
    <xf numFmtId="0" fontId="46" fillId="0" borderId="26" xfId="3" applyFont="1" applyBorder="1" applyAlignment="1">
      <alignment horizontal="center" vertical="center" wrapText="1"/>
    </xf>
    <xf numFmtId="0" fontId="46" fillId="0" borderId="3" xfId="3" applyFont="1" applyBorder="1" applyAlignment="1">
      <alignment horizontal="center" vertical="center" wrapText="1"/>
    </xf>
    <xf numFmtId="0" fontId="2" fillId="0" borderId="0" xfId="3" applyAlignment="1">
      <alignment vertical="center"/>
    </xf>
    <xf numFmtId="0" fontId="46" fillId="0" borderId="28" xfId="3" applyFont="1" applyBorder="1" applyAlignment="1">
      <alignment horizontal="center" vertical="center" wrapText="1"/>
    </xf>
    <xf numFmtId="0" fontId="54" fillId="0" borderId="0" xfId="3" applyFont="1"/>
    <xf numFmtId="0" fontId="50" fillId="0" borderId="0" xfId="3" applyFont="1" applyAlignment="1">
      <alignment horizontal="center" vertical="center"/>
    </xf>
    <xf numFmtId="0" fontId="50" fillId="2" borderId="0" xfId="3" applyFont="1" applyFill="1" applyAlignment="1">
      <alignment horizontal="center" vertical="center"/>
    </xf>
    <xf numFmtId="164" fontId="50" fillId="0" borderId="0" xfId="2" applyFont="1" applyAlignment="1" applyProtection="1">
      <alignment horizontal="center" vertical="center"/>
      <protection locked="0"/>
    </xf>
    <xf numFmtId="164" fontId="48" fillId="0" borderId="0" xfId="2" applyFont="1" applyAlignment="1" applyProtection="1">
      <alignment horizontal="center" vertical="center"/>
      <protection locked="0"/>
    </xf>
    <xf numFmtId="164" fontId="46" fillId="0" borderId="39" xfId="2" applyFont="1" applyFill="1" applyBorder="1" applyAlignment="1" applyProtection="1">
      <alignment horizontal="center" vertical="center"/>
      <protection locked="0"/>
    </xf>
    <xf numFmtId="164" fontId="46" fillId="0" borderId="3" xfId="2" applyFont="1" applyFill="1" applyBorder="1" applyAlignment="1" applyProtection="1">
      <alignment horizontal="center" vertical="center"/>
      <protection locked="0"/>
    </xf>
    <xf numFmtId="164" fontId="46" fillId="0" borderId="1" xfId="2" applyFont="1" applyFill="1" applyBorder="1" applyAlignment="1" applyProtection="1">
      <alignment horizontal="center" vertical="center"/>
      <protection locked="0"/>
    </xf>
    <xf numFmtId="0" fontId="55" fillId="0" borderId="0" xfId="3" applyFont="1" applyAlignment="1" applyProtection="1">
      <alignment horizontal="center" vertical="center"/>
      <protection locked="0"/>
    </xf>
    <xf numFmtId="0" fontId="46" fillId="0" borderId="0" xfId="3" applyFont="1" applyAlignment="1" applyProtection="1">
      <alignment horizontal="left" vertical="center" wrapText="1"/>
      <protection locked="0"/>
    </xf>
    <xf numFmtId="0" fontId="48" fillId="0" borderId="0" xfId="3" applyFont="1" applyAlignment="1">
      <alignment horizontal="center" vertical="center"/>
    </xf>
    <xf numFmtId="0" fontId="55" fillId="0" borderId="0" xfId="3" applyFont="1" applyAlignment="1">
      <alignment vertical="center"/>
    </xf>
    <xf numFmtId="0" fontId="55" fillId="0" borderId="39" xfId="3" applyFont="1" applyBorder="1" applyAlignment="1" applyProtection="1">
      <alignment horizontal="center" vertical="center"/>
      <protection locked="0"/>
    </xf>
    <xf numFmtId="0" fontId="55" fillId="0" borderId="40" xfId="3" applyFont="1" applyBorder="1" applyAlignment="1" applyProtection="1">
      <alignment horizontal="center" vertical="center"/>
      <protection locked="0"/>
    </xf>
    <xf numFmtId="0" fontId="55" fillId="0" borderId="26" xfId="3" applyFont="1" applyBorder="1" applyAlignment="1" applyProtection="1">
      <alignment horizontal="center" vertical="center"/>
      <protection locked="0"/>
    </xf>
    <xf numFmtId="0" fontId="46" fillId="0" borderId="3" xfId="3" applyFont="1" applyBorder="1" applyAlignment="1" applyProtection="1">
      <alignment horizontal="center" vertical="center"/>
      <protection locked="0"/>
    </xf>
    <xf numFmtId="0" fontId="46" fillId="0" borderId="27" xfId="3" applyFont="1" applyBorder="1" applyAlignment="1">
      <alignment horizontal="center" vertical="center"/>
    </xf>
    <xf numFmtId="0" fontId="46" fillId="7" borderId="3" xfId="3" applyFont="1" applyFill="1" applyBorder="1" applyAlignment="1" applyProtection="1">
      <alignment horizontal="center" vertical="center"/>
      <protection locked="0"/>
    </xf>
    <xf numFmtId="0" fontId="46" fillId="7" borderId="29" xfId="3" applyFont="1" applyFill="1" applyBorder="1" applyAlignment="1" applyProtection="1">
      <alignment horizontal="center" vertical="center"/>
      <protection locked="0"/>
    </xf>
    <xf numFmtId="0" fontId="46" fillId="0" borderId="30" xfId="3" applyFont="1" applyBorder="1" applyAlignment="1">
      <alignment horizontal="center" vertical="center"/>
    </xf>
    <xf numFmtId="0" fontId="55" fillId="0" borderId="0" xfId="3" applyFont="1" applyAlignment="1" applyProtection="1">
      <alignment horizontal="left" vertical="center" wrapText="1"/>
      <protection locked="0"/>
    </xf>
    <xf numFmtId="0" fontId="55" fillId="0" borderId="0" xfId="3" applyFont="1" applyAlignment="1">
      <alignment horizontal="center" vertical="center"/>
    </xf>
    <xf numFmtId="0" fontId="55" fillId="0" borderId="46" xfId="3" applyFont="1" applyBorder="1" applyAlignment="1" applyProtection="1">
      <alignment horizontal="center" vertical="center"/>
      <protection locked="0"/>
    </xf>
    <xf numFmtId="0" fontId="55" fillId="0" borderId="6" xfId="3" applyFont="1" applyBorder="1" applyAlignment="1">
      <alignment horizontal="left" vertical="center" wrapText="1"/>
    </xf>
    <xf numFmtId="0" fontId="55" fillId="0" borderId="38" xfId="3" applyFont="1" applyBorder="1" applyAlignment="1" applyProtection="1">
      <alignment horizontal="center" vertical="center"/>
      <protection locked="0"/>
    </xf>
    <xf numFmtId="0" fontId="55" fillId="0" borderId="48" xfId="3" applyFont="1" applyBorder="1" applyAlignment="1">
      <alignment horizontal="left" vertical="center" wrapText="1"/>
    </xf>
    <xf numFmtId="0" fontId="56" fillId="0" borderId="0" xfId="3" applyFont="1" applyAlignment="1">
      <alignment vertical="center"/>
    </xf>
    <xf numFmtId="0" fontId="6" fillId="0" borderId="0" xfId="0" applyFont="1" applyAlignment="1">
      <alignment horizontal="left" vertical="top"/>
    </xf>
    <xf numFmtId="0" fontId="36" fillId="3" borderId="0" xfId="0" applyFont="1" applyFill="1" applyAlignment="1">
      <alignment horizontal="center" vertical="center" wrapText="1"/>
    </xf>
    <xf numFmtId="168" fontId="5" fillId="2" borderId="0" xfId="2" applyNumberFormat="1" applyFont="1" applyFill="1" applyBorder="1" applyAlignment="1" applyProtection="1">
      <alignment horizontal="center" vertical="center"/>
      <protection locked="0"/>
    </xf>
    <xf numFmtId="170" fontId="5" fillId="2" borderId="0" xfId="2" applyNumberFormat="1" applyFont="1" applyFill="1" applyBorder="1" applyAlignment="1" applyProtection="1">
      <alignment horizontal="left" vertical="center"/>
    </xf>
    <xf numFmtId="0" fontId="50" fillId="2" borderId="7" xfId="3" applyFont="1" applyFill="1" applyBorder="1" applyAlignment="1">
      <alignment horizontal="center" vertical="center"/>
    </xf>
    <xf numFmtId="0" fontId="28" fillId="2" borderId="2" xfId="3" applyFont="1" applyFill="1" applyBorder="1" applyAlignment="1">
      <alignment horizontal="left" vertical="top" wrapText="1"/>
    </xf>
    <xf numFmtId="0" fontId="46" fillId="0" borderId="4" xfId="3" applyFont="1" applyBorder="1" applyAlignment="1">
      <alignment horizontal="center" vertical="center"/>
    </xf>
    <xf numFmtId="0" fontId="46" fillId="0" borderId="7" xfId="3" applyFont="1" applyBorder="1" applyAlignment="1">
      <alignment horizontal="center" vertical="center"/>
    </xf>
    <xf numFmtId="0" fontId="46" fillId="0" borderId="45" xfId="3" applyFont="1" applyBorder="1" applyAlignment="1">
      <alignment horizontal="center" vertical="center"/>
    </xf>
    <xf numFmtId="0" fontId="28" fillId="8" borderId="2" xfId="0" applyFont="1" applyFill="1" applyBorder="1" applyAlignment="1">
      <alignment horizontal="left" vertical="center"/>
    </xf>
    <xf numFmtId="0" fontId="28" fillId="9" borderId="3" xfId="0" applyFont="1" applyFill="1" applyBorder="1" applyAlignment="1">
      <alignment horizontal="left" vertical="center"/>
    </xf>
    <xf numFmtId="0" fontId="28" fillId="10" borderId="2" xfId="0" applyFont="1" applyFill="1" applyBorder="1" applyAlignment="1">
      <alignment horizontal="left" vertical="center"/>
    </xf>
    <xf numFmtId="0" fontId="55" fillId="2" borderId="3" xfId="3" applyFont="1" applyFill="1" applyBorder="1" applyAlignment="1" applyProtection="1">
      <alignment horizontal="center" vertical="center"/>
      <protection locked="0"/>
    </xf>
    <xf numFmtId="0" fontId="46" fillId="0" borderId="3" xfId="3" applyFont="1" applyBorder="1" applyAlignment="1">
      <alignment horizontal="left" vertical="center" wrapText="1"/>
    </xf>
    <xf numFmtId="0" fontId="55" fillId="2" borderId="2" xfId="3" applyFont="1" applyFill="1" applyBorder="1" applyAlignment="1" applyProtection="1">
      <alignment horizontal="center" vertical="center"/>
      <protection locked="0"/>
    </xf>
    <xf numFmtId="0" fontId="46" fillId="0" borderId="2" xfId="3" applyFont="1" applyBorder="1" applyAlignment="1">
      <alignment horizontal="left" vertical="center" wrapText="1"/>
    </xf>
    <xf numFmtId="0" fontId="28" fillId="2" borderId="3" xfId="0" applyFont="1" applyFill="1" applyBorder="1" applyAlignment="1">
      <alignment horizontal="left" vertical="center" wrapText="1"/>
    </xf>
    <xf numFmtId="0" fontId="28" fillId="0" borderId="3" xfId="3" applyFont="1" applyBorder="1" applyAlignment="1">
      <alignment horizontal="left" vertical="center" wrapText="1"/>
    </xf>
    <xf numFmtId="0" fontId="68" fillId="0" borderId="48" xfId="3" applyFont="1" applyBorder="1" applyAlignment="1">
      <alignment horizontal="left" vertical="center" wrapText="1"/>
    </xf>
    <xf numFmtId="0" fontId="7" fillId="0" borderId="6" xfId="2" applyNumberFormat="1" applyFont="1" applyFill="1" applyBorder="1" applyAlignment="1" applyProtection="1">
      <alignment horizontal="center" vertical="center"/>
    </xf>
    <xf numFmtId="0" fontId="73" fillId="0" borderId="2" xfId="3" applyFont="1" applyBorder="1" applyAlignment="1">
      <alignment horizontal="left" vertical="center" wrapText="1"/>
    </xf>
    <xf numFmtId="0" fontId="28" fillId="0" borderId="3" xfId="0" applyFont="1" applyBorder="1" applyAlignment="1">
      <alignment horizontal="left" vertical="center" wrapText="1"/>
    </xf>
    <xf numFmtId="0" fontId="73" fillId="2" borderId="3" xfId="3" applyFont="1" applyFill="1" applyBorder="1" applyAlignment="1">
      <alignment horizontal="left" vertical="center" wrapText="1"/>
    </xf>
    <xf numFmtId="168" fontId="7" fillId="2" borderId="6" xfId="2" applyNumberFormat="1" applyFont="1" applyFill="1" applyBorder="1" applyAlignment="1" applyProtection="1">
      <alignment horizontal="center" vertical="center"/>
    </xf>
    <xf numFmtId="0" fontId="73" fillId="0" borderId="3" xfId="0" applyFont="1" applyBorder="1" applyAlignment="1">
      <alignment horizontal="left" vertical="center"/>
    </xf>
    <xf numFmtId="0" fontId="76" fillId="2" borderId="5" xfId="2" applyNumberFormat="1" applyFont="1" applyFill="1" applyBorder="1" applyAlignment="1" applyProtection="1">
      <alignment horizontal="center" vertical="center"/>
      <protection locked="0"/>
    </xf>
    <xf numFmtId="166" fontId="77" fillId="2" borderId="0" xfId="0" applyNumberFormat="1" applyFont="1" applyFill="1" applyAlignment="1">
      <alignment horizontal="center" vertical="center"/>
    </xf>
    <xf numFmtId="0" fontId="77" fillId="2" borderId="0" xfId="0" applyFont="1" applyFill="1" applyAlignment="1">
      <alignment vertical="top"/>
    </xf>
    <xf numFmtId="167" fontId="13" fillId="2" borderId="0" xfId="0" applyNumberFormat="1" applyFont="1" applyFill="1" applyAlignment="1">
      <alignment horizontal="center"/>
    </xf>
    <xf numFmtId="0" fontId="73" fillId="0" borderId="2" xfId="0" applyFont="1" applyBorder="1" applyAlignment="1">
      <alignment horizontal="left" vertical="center" wrapText="1"/>
    </xf>
    <xf numFmtId="0" fontId="77" fillId="2" borderId="0" xfId="0" applyFont="1" applyFill="1" applyAlignment="1">
      <alignment horizontal="center" vertical="center"/>
    </xf>
    <xf numFmtId="0" fontId="73" fillId="2" borderId="3" xfId="0" applyFont="1" applyFill="1" applyBorder="1" applyAlignment="1">
      <alignment horizontal="left" vertical="center" wrapText="1"/>
    </xf>
    <xf numFmtId="0" fontId="10" fillId="5" borderId="0" xfId="0" applyFont="1" applyFill="1" applyAlignment="1">
      <alignment vertical="top"/>
    </xf>
    <xf numFmtId="0" fontId="73" fillId="0" borderId="3" xfId="3" applyFont="1" applyBorder="1" applyAlignment="1">
      <alignment horizontal="left" vertical="center" wrapText="1"/>
    </xf>
    <xf numFmtId="0" fontId="81" fillId="0" borderId="0" xfId="0" applyFont="1" applyAlignment="1">
      <alignment vertical="center"/>
    </xf>
    <xf numFmtId="0" fontId="82" fillId="0" borderId="0" xfId="8" applyAlignment="1">
      <alignment vertical="center"/>
    </xf>
    <xf numFmtId="0" fontId="28" fillId="0" borderId="3" xfId="3" applyFont="1" applyBorder="1" applyAlignment="1">
      <alignment horizontal="left" vertical="top" wrapText="1"/>
    </xf>
    <xf numFmtId="168" fontId="28" fillId="2" borderId="3" xfId="2" applyNumberFormat="1" applyFont="1" applyFill="1" applyBorder="1" applyAlignment="1" applyProtection="1">
      <alignment horizontal="center" vertical="center"/>
    </xf>
    <xf numFmtId="168" fontId="28" fillId="2" borderId="2" xfId="2" applyNumberFormat="1" applyFont="1" applyFill="1" applyBorder="1" applyAlignment="1" applyProtection="1">
      <alignment horizontal="center" vertical="center"/>
    </xf>
    <xf numFmtId="168" fontId="35" fillId="2" borderId="3" xfId="2" applyNumberFormat="1" applyFont="1" applyFill="1" applyBorder="1" applyAlignment="1" applyProtection="1">
      <alignment horizontal="center" vertical="center"/>
    </xf>
    <xf numFmtId="0" fontId="73" fillId="0" borderId="3" xfId="0" applyFont="1" applyBorder="1" applyAlignment="1">
      <alignment horizontal="left" vertical="center" wrapText="1"/>
    </xf>
    <xf numFmtId="0" fontId="84" fillId="0" borderId="26" xfId="3" applyFont="1" applyBorder="1" applyAlignment="1" applyProtection="1">
      <alignment horizontal="center" vertical="center"/>
      <protection locked="0"/>
    </xf>
    <xf numFmtId="164" fontId="46" fillId="0" borderId="38" xfId="2" applyFont="1" applyFill="1" applyBorder="1" applyAlignment="1" applyProtection="1">
      <alignment horizontal="center" vertical="center" wrapText="1"/>
      <protection locked="0"/>
    </xf>
    <xf numFmtId="164" fontId="46" fillId="0" borderId="26" xfId="2" applyFont="1" applyFill="1" applyBorder="1" applyAlignment="1" applyProtection="1">
      <alignment horizontal="center" vertical="center" wrapText="1"/>
      <protection locked="0"/>
    </xf>
    <xf numFmtId="164" fontId="46" fillId="0" borderId="26" xfId="2" applyFont="1" applyFill="1" applyBorder="1" applyAlignment="1" applyProtection="1">
      <alignment horizontal="center" vertical="center"/>
      <protection locked="0"/>
    </xf>
    <xf numFmtId="164" fontId="46" fillId="0" borderId="28" xfId="2" applyFont="1" applyFill="1" applyBorder="1" applyAlignment="1" applyProtection="1">
      <alignment horizontal="center" vertical="center" wrapText="1"/>
      <protection locked="0"/>
    </xf>
    <xf numFmtId="0" fontId="86" fillId="0" borderId="0" xfId="3" applyFont="1"/>
    <xf numFmtId="168" fontId="7" fillId="2" borderId="2" xfId="2" applyNumberFormat="1" applyFont="1" applyFill="1" applyBorder="1" applyAlignment="1" applyProtection="1">
      <alignment horizontal="center" vertical="center"/>
    </xf>
    <xf numFmtId="0" fontId="68" fillId="0" borderId="0" xfId="3" applyFont="1" applyAlignment="1">
      <alignment vertical="center"/>
    </xf>
    <xf numFmtId="0" fontId="88" fillId="0" borderId="0" xfId="3" applyFont="1"/>
    <xf numFmtId="0" fontId="6" fillId="0" borderId="0" xfId="0" applyFont="1" applyAlignment="1">
      <alignment horizontal="left" vertical="top" wrapText="1"/>
    </xf>
    <xf numFmtId="0" fontId="28" fillId="0" borderId="2" xfId="3" applyFont="1" applyBorder="1" applyAlignment="1">
      <alignment horizontal="left" vertical="center" wrapText="1"/>
    </xf>
    <xf numFmtId="0" fontId="28" fillId="2" borderId="2" xfId="0" applyFont="1" applyFill="1" applyBorder="1" applyAlignment="1">
      <alignment horizontal="left" vertical="center" wrapText="1"/>
    </xf>
    <xf numFmtId="0" fontId="35" fillId="0" borderId="2" xfId="0" applyFont="1" applyBorder="1" applyAlignment="1">
      <alignment horizontal="left" vertical="center" wrapText="1"/>
    </xf>
    <xf numFmtId="0" fontId="97" fillId="2" borderId="0" xfId="0" applyFont="1" applyFill="1" applyAlignment="1">
      <alignment horizontal="center" vertical="center" wrapText="1"/>
    </xf>
    <xf numFmtId="0" fontId="96" fillId="0" borderId="4" xfId="0" applyFont="1" applyBorder="1" applyAlignment="1">
      <alignment vertical="center"/>
    </xf>
    <xf numFmtId="0" fontId="99" fillId="0" borderId="7" xfId="0" applyFont="1" applyBorder="1" applyAlignment="1">
      <alignment vertical="center"/>
    </xf>
    <xf numFmtId="171" fontId="97" fillId="0" borderId="5" xfId="0" applyNumberFormat="1" applyFont="1" applyBorder="1" applyAlignment="1">
      <alignment horizontal="center" vertical="center" wrapText="1"/>
    </xf>
    <xf numFmtId="0" fontId="96" fillId="2" borderId="4" xfId="0" applyFont="1" applyFill="1" applyBorder="1" applyAlignment="1">
      <alignment vertical="center"/>
    </xf>
    <xf numFmtId="0" fontId="96" fillId="2" borderId="7" xfId="0" applyFont="1" applyFill="1" applyBorder="1" applyAlignment="1">
      <alignment vertical="center"/>
    </xf>
    <xf numFmtId="0" fontId="28" fillId="8" borderId="3" xfId="0" applyFont="1" applyFill="1" applyBorder="1" applyAlignment="1">
      <alignment horizontal="left" vertical="center"/>
    </xf>
    <xf numFmtId="0" fontId="7" fillId="0" borderId="0" xfId="2" applyNumberFormat="1" applyFont="1" applyFill="1" applyBorder="1" applyAlignment="1" applyProtection="1">
      <alignment horizontal="center" vertical="center"/>
    </xf>
    <xf numFmtId="167" fontId="91" fillId="2" borderId="0" xfId="0" applyNumberFormat="1" applyFont="1" applyFill="1" applyAlignment="1" applyProtection="1">
      <alignment horizontal="left"/>
      <protection locked="0"/>
    </xf>
    <xf numFmtId="0" fontId="10" fillId="2" borderId="0" xfId="0" applyFont="1" applyFill="1" applyAlignment="1" applyProtection="1">
      <alignment horizontal="center"/>
      <protection locked="0"/>
    </xf>
    <xf numFmtId="0" fontId="6" fillId="0" borderId="0" xfId="0" applyFont="1" applyAlignment="1" applyProtection="1">
      <alignment horizontal="left" vertical="top" wrapText="1"/>
      <protection locked="0"/>
    </xf>
    <xf numFmtId="0" fontId="6" fillId="0" borderId="0" xfId="0" applyFont="1" applyAlignment="1" applyProtection="1">
      <alignment vertical="top"/>
      <protection locked="0"/>
    </xf>
    <xf numFmtId="0" fontId="5" fillId="2" borderId="3" xfId="3" applyFont="1" applyFill="1" applyBorder="1" applyAlignment="1">
      <alignment horizontal="left" vertical="top" wrapText="1"/>
    </xf>
    <xf numFmtId="0" fontId="5" fillId="2" borderId="0" xfId="3" applyFont="1" applyFill="1" applyAlignment="1" applyProtection="1">
      <alignment horizontal="right" vertical="center" wrapText="1"/>
      <protection locked="0"/>
    </xf>
    <xf numFmtId="173" fontId="6" fillId="2" borderId="0" xfId="3" applyNumberFormat="1" applyFont="1" applyFill="1" applyAlignment="1" applyProtection="1">
      <alignment horizontal="left" vertical="center"/>
      <protection locked="0"/>
    </xf>
    <xf numFmtId="0" fontId="6" fillId="2" borderId="0" xfId="3" applyFont="1" applyFill="1" applyProtection="1">
      <protection locked="0"/>
    </xf>
    <xf numFmtId="0" fontId="4" fillId="0" borderId="0" xfId="3" applyFont="1" applyAlignment="1" applyProtection="1">
      <alignment horizontal="center"/>
      <protection locked="0"/>
    </xf>
    <xf numFmtId="0" fontId="4" fillId="0" borderId="0" xfId="3" applyFont="1" applyProtection="1">
      <protection locked="0"/>
    </xf>
    <xf numFmtId="0" fontId="10" fillId="2" borderId="0" xfId="0" applyFont="1" applyFill="1" applyProtection="1">
      <protection locked="0"/>
    </xf>
    <xf numFmtId="0" fontId="6" fillId="2" borderId="0" xfId="3" applyFont="1" applyFill="1" applyAlignment="1" applyProtection="1">
      <alignment vertical="center" wrapText="1"/>
      <protection locked="0"/>
    </xf>
    <xf numFmtId="0" fontId="5" fillId="2" borderId="3" xfId="0" applyFont="1" applyFill="1" applyBorder="1" applyAlignment="1">
      <alignment horizontal="left" vertical="top" wrapText="1"/>
    </xf>
    <xf numFmtId="0" fontId="83" fillId="2" borderId="0" xfId="0" applyFont="1" applyFill="1" applyAlignment="1">
      <alignment horizontal="center"/>
    </xf>
    <xf numFmtId="0" fontId="22" fillId="3" borderId="4" xfId="0" applyFont="1" applyFill="1" applyBorder="1" applyAlignment="1">
      <alignment horizontal="center" vertical="center" wrapText="1"/>
    </xf>
    <xf numFmtId="0" fontId="22" fillId="3" borderId="5" xfId="0" applyFont="1" applyFill="1" applyBorder="1" applyAlignment="1">
      <alignment horizontal="center" vertical="center" wrapText="1"/>
    </xf>
    <xf numFmtId="168" fontId="7" fillId="2" borderId="6" xfId="2" applyNumberFormat="1" applyFont="1" applyFill="1" applyBorder="1" applyAlignment="1" applyProtection="1">
      <alignment horizontal="center" vertical="center"/>
    </xf>
    <xf numFmtId="0" fontId="15" fillId="5" borderId="13" xfId="0" applyFont="1" applyFill="1" applyBorder="1" applyAlignment="1">
      <alignment horizontal="center" vertical="center" wrapText="1"/>
    </xf>
    <xf numFmtId="0" fontId="78" fillId="5" borderId="14" xfId="0" applyFont="1" applyFill="1" applyBorder="1" applyAlignment="1">
      <alignment horizontal="center" vertical="center" wrapText="1"/>
    </xf>
    <xf numFmtId="168" fontId="6" fillId="2" borderId="4" xfId="2" applyNumberFormat="1" applyFont="1" applyFill="1" applyBorder="1" applyAlignment="1" applyProtection="1">
      <alignment horizontal="center" vertical="center"/>
    </xf>
    <xf numFmtId="168" fontId="6" fillId="2" borderId="5" xfId="2" applyNumberFormat="1" applyFont="1" applyFill="1" applyBorder="1" applyAlignment="1" applyProtection="1">
      <alignment horizontal="center" vertical="center"/>
    </xf>
    <xf numFmtId="49" fontId="5" fillId="2" borderId="0" xfId="2" applyNumberFormat="1" applyFont="1" applyFill="1" applyBorder="1" applyAlignment="1" applyProtection="1">
      <alignment horizontal="center"/>
    </xf>
    <xf numFmtId="169" fontId="27" fillId="2" borderId="3" xfId="1" applyNumberFormat="1" applyFont="1" applyFill="1" applyBorder="1" applyAlignment="1" applyProtection="1">
      <alignment horizontal="center" vertical="center"/>
    </xf>
    <xf numFmtId="168" fontId="5" fillId="2" borderId="1" xfId="2" applyNumberFormat="1" applyFont="1" applyFill="1" applyBorder="1" applyAlignment="1" applyProtection="1">
      <alignment horizontal="center" vertical="center" wrapText="1"/>
    </xf>
    <xf numFmtId="168" fontId="5" fillId="2" borderId="49" xfId="2" applyNumberFormat="1" applyFont="1" applyFill="1" applyBorder="1" applyAlignment="1" applyProtection="1">
      <alignment horizontal="center" vertical="center" wrapText="1"/>
    </xf>
    <xf numFmtId="168" fontId="5" fillId="2" borderId="2" xfId="2" applyNumberFormat="1" applyFont="1" applyFill="1" applyBorder="1" applyAlignment="1" applyProtection="1">
      <alignment horizontal="center" vertical="center" wrapText="1"/>
    </xf>
    <xf numFmtId="0" fontId="31" fillId="0" borderId="1" xfId="2" applyNumberFormat="1" applyFont="1" applyFill="1" applyBorder="1" applyAlignment="1" applyProtection="1">
      <alignment horizontal="center" vertical="center" wrapText="1"/>
      <protection locked="0"/>
    </xf>
    <xf numFmtId="0" fontId="31" fillId="0" borderId="49" xfId="2" applyNumberFormat="1" applyFont="1" applyFill="1" applyBorder="1" applyAlignment="1" applyProtection="1">
      <alignment horizontal="center" vertical="center" wrapText="1"/>
      <protection locked="0"/>
    </xf>
    <xf numFmtId="0" fontId="31" fillId="0" borderId="2" xfId="2" applyNumberFormat="1" applyFont="1" applyFill="1" applyBorder="1" applyAlignment="1" applyProtection="1">
      <alignment horizontal="center" vertical="center" wrapText="1"/>
      <protection locked="0"/>
    </xf>
    <xf numFmtId="168" fontId="5" fillId="2" borderId="1" xfId="2" applyNumberFormat="1" applyFont="1" applyFill="1" applyBorder="1" applyAlignment="1" applyProtection="1">
      <alignment horizontal="center" vertical="center"/>
    </xf>
    <xf numFmtId="168" fontId="5" fillId="2" borderId="49" xfId="2" applyNumberFormat="1" applyFont="1" applyFill="1" applyBorder="1" applyAlignment="1" applyProtection="1">
      <alignment horizontal="center" vertical="center"/>
    </xf>
    <xf numFmtId="168" fontId="5" fillId="2" borderId="2" xfId="2" applyNumberFormat="1" applyFont="1" applyFill="1" applyBorder="1" applyAlignment="1" applyProtection="1">
      <alignment horizontal="center" vertical="center"/>
    </xf>
    <xf numFmtId="0" fontId="5" fillId="2" borderId="3" xfId="3" applyFont="1" applyFill="1" applyBorder="1" applyAlignment="1">
      <alignment horizontal="left" vertical="center" wrapText="1"/>
    </xf>
    <xf numFmtId="171" fontId="27" fillId="2" borderId="3" xfId="2" applyNumberFormat="1" applyFont="1" applyFill="1" applyBorder="1" applyAlignment="1" applyProtection="1">
      <alignment horizontal="center" vertical="center"/>
    </xf>
    <xf numFmtId="0" fontId="5" fillId="2" borderId="3" xfId="0" applyFont="1" applyFill="1" applyBorder="1" applyAlignment="1">
      <alignment horizontal="left" vertical="center" wrapText="1"/>
    </xf>
    <xf numFmtId="0" fontId="6" fillId="2" borderId="0" xfId="3" applyFont="1" applyFill="1" applyAlignment="1" applyProtection="1">
      <alignment horizontal="center" vertical="center" wrapText="1"/>
      <protection locked="0"/>
    </xf>
    <xf numFmtId="0" fontId="43" fillId="2" borderId="0" xfId="3" applyFont="1" applyFill="1" applyAlignment="1">
      <alignment horizontal="center" vertical="center" wrapText="1"/>
    </xf>
    <xf numFmtId="0" fontId="29" fillId="2" borderId="0" xfId="3" applyFont="1" applyFill="1" applyAlignment="1">
      <alignment horizontal="center" vertical="center" wrapText="1"/>
    </xf>
    <xf numFmtId="0" fontId="6" fillId="2" borderId="0" xfId="0" applyFont="1" applyFill="1" applyAlignment="1">
      <alignment horizontal="left" vertical="center" wrapText="1"/>
    </xf>
    <xf numFmtId="0" fontId="20" fillId="2" borderId="4"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92" fillId="2" borderId="3" xfId="0" applyFont="1" applyFill="1" applyBorder="1" applyAlignment="1">
      <alignment horizontal="left" vertical="center" wrapText="1"/>
    </xf>
    <xf numFmtId="0" fontId="5" fillId="0" borderId="4"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5" xfId="0" applyFont="1" applyBorder="1" applyAlignment="1">
      <alignment horizontal="center" vertical="center" wrapText="1"/>
    </xf>
    <xf numFmtId="168" fontId="23" fillId="0" borderId="4" xfId="2" applyNumberFormat="1" applyFont="1" applyFill="1" applyBorder="1" applyAlignment="1" applyProtection="1">
      <alignment horizontal="center" vertical="center" wrapText="1"/>
    </xf>
    <xf numFmtId="168" fontId="23" fillId="0" borderId="5" xfId="2" applyNumberFormat="1" applyFont="1" applyFill="1" applyBorder="1" applyAlignment="1" applyProtection="1">
      <alignment horizontal="center" vertical="center" wrapText="1"/>
    </xf>
    <xf numFmtId="0" fontId="15" fillId="5" borderId="23" xfId="0" applyFont="1" applyFill="1" applyBorder="1" applyAlignment="1">
      <alignment horizontal="center" vertical="center" wrapText="1"/>
    </xf>
    <xf numFmtId="0" fontId="78" fillId="5" borderId="25" xfId="0" applyFont="1" applyFill="1" applyBorder="1" applyAlignment="1">
      <alignment horizontal="center" vertical="center" wrapText="1"/>
    </xf>
    <xf numFmtId="0" fontId="101" fillId="3" borderId="4" xfId="0" applyFont="1" applyFill="1" applyBorder="1" applyAlignment="1">
      <alignment horizontal="center" vertical="center" wrapText="1"/>
    </xf>
    <xf numFmtId="0" fontId="69" fillId="3" borderId="5" xfId="0" applyFont="1" applyFill="1" applyBorder="1" applyAlignment="1">
      <alignment horizontal="center" vertical="center" wrapText="1"/>
    </xf>
    <xf numFmtId="168" fontId="7" fillId="0" borderId="6" xfId="2" applyNumberFormat="1" applyFont="1" applyFill="1" applyBorder="1" applyAlignment="1" applyProtection="1">
      <alignment horizontal="center" vertical="center"/>
    </xf>
    <xf numFmtId="168" fontId="7" fillId="0" borderId="0" xfId="2" applyNumberFormat="1" applyFont="1" applyFill="1" applyBorder="1" applyAlignment="1" applyProtection="1">
      <alignment horizontal="center" vertical="center"/>
    </xf>
    <xf numFmtId="0" fontId="22" fillId="4" borderId="4" xfId="0" applyFont="1" applyFill="1" applyBorder="1" applyAlignment="1">
      <alignment horizontal="center" vertical="center" wrapText="1"/>
    </xf>
    <xf numFmtId="0" fontId="22" fillId="4" borderId="5" xfId="0" applyFont="1" applyFill="1" applyBorder="1" applyAlignment="1">
      <alignment horizontal="center" vertical="center" wrapText="1"/>
    </xf>
    <xf numFmtId="0" fontId="51" fillId="0" borderId="15" xfId="3" applyFont="1" applyBorder="1" applyAlignment="1">
      <alignment horizontal="center" vertical="center"/>
    </xf>
    <xf numFmtId="164" fontId="52" fillId="0" borderId="20" xfId="2" applyFont="1" applyBorder="1" applyAlignment="1" applyProtection="1">
      <alignment horizontal="center" vertical="center" wrapText="1"/>
      <protection locked="0"/>
    </xf>
    <xf numFmtId="164" fontId="52" fillId="0" borderId="21" xfId="2" applyFont="1" applyBorder="1" applyAlignment="1" applyProtection="1">
      <alignment horizontal="center" vertical="center" wrapText="1"/>
      <protection locked="0"/>
    </xf>
    <xf numFmtId="164" fontId="52" fillId="0" borderId="22" xfId="2" applyFont="1" applyBorder="1" applyAlignment="1" applyProtection="1">
      <alignment horizontal="center" vertical="center" wrapText="1"/>
      <protection locked="0"/>
    </xf>
    <xf numFmtId="0" fontId="89" fillId="0" borderId="36" xfId="3" quotePrefix="1" applyFont="1" applyBorder="1" applyAlignment="1">
      <alignment horizontal="left" vertical="top" wrapText="1"/>
    </xf>
    <xf numFmtId="0" fontId="89" fillId="0" borderId="0" xfId="3" applyFont="1" applyAlignment="1">
      <alignment horizontal="left" vertical="top" wrapText="1"/>
    </xf>
    <xf numFmtId="0" fontId="46" fillId="0" borderId="12" xfId="3" applyFont="1" applyBorder="1" applyAlignment="1">
      <alignment horizontal="center" vertical="center"/>
    </xf>
    <xf numFmtId="0" fontId="46" fillId="0" borderId="6" xfId="3" applyFont="1" applyBorder="1" applyAlignment="1">
      <alignment horizontal="center" vertical="center"/>
    </xf>
    <xf numFmtId="0" fontId="46" fillId="0" borderId="47" xfId="3" applyFont="1" applyBorder="1" applyAlignment="1">
      <alignment horizontal="center" vertical="center"/>
    </xf>
    <xf numFmtId="0" fontId="46" fillId="0" borderId="43" xfId="3" applyFont="1" applyBorder="1" applyAlignment="1">
      <alignment horizontal="center" vertical="center"/>
    </xf>
    <xf numFmtId="0" fontId="46" fillId="0" borderId="48" xfId="3" applyFont="1" applyBorder="1" applyAlignment="1">
      <alignment horizontal="center" vertical="center"/>
    </xf>
    <xf numFmtId="0" fontId="46" fillId="0" borderId="44" xfId="3" applyFont="1" applyBorder="1" applyAlignment="1">
      <alignment horizontal="center" vertical="center"/>
    </xf>
    <xf numFmtId="0" fontId="55" fillId="5" borderId="16" xfId="3" applyFont="1" applyFill="1" applyBorder="1" applyAlignment="1" applyProtection="1">
      <alignment horizontal="center" vertical="center"/>
      <protection locked="0"/>
    </xf>
    <xf numFmtId="0" fontId="55" fillId="5" borderId="5" xfId="3" applyFont="1" applyFill="1" applyBorder="1" applyAlignment="1" applyProtection="1">
      <alignment horizontal="center" vertical="center"/>
      <protection locked="0"/>
    </xf>
    <xf numFmtId="0" fontId="46" fillId="0" borderId="4" xfId="3" applyFont="1" applyBorder="1" applyAlignment="1">
      <alignment horizontal="center" vertical="center"/>
    </xf>
    <xf numFmtId="0" fontId="46" fillId="0" borderId="7" xfId="3" applyFont="1" applyBorder="1" applyAlignment="1">
      <alignment horizontal="center" vertical="center"/>
    </xf>
    <xf numFmtId="0" fontId="46" fillId="0" borderId="45" xfId="3" applyFont="1" applyBorder="1" applyAlignment="1">
      <alignment horizontal="center" vertical="center"/>
    </xf>
    <xf numFmtId="49" fontId="46" fillId="5" borderId="13" xfId="3" applyNumberFormat="1" applyFont="1" applyFill="1" applyBorder="1" applyAlignment="1" applyProtection="1">
      <alignment horizontal="center" vertical="center"/>
      <protection locked="0"/>
    </xf>
    <xf numFmtId="49" fontId="46" fillId="5" borderId="15" xfId="3" applyNumberFormat="1" applyFont="1" applyFill="1" applyBorder="1" applyAlignment="1" applyProtection="1">
      <alignment horizontal="center" vertical="center"/>
      <protection locked="0"/>
    </xf>
    <xf numFmtId="49" fontId="46" fillId="5" borderId="14" xfId="3" applyNumberFormat="1" applyFont="1" applyFill="1" applyBorder="1" applyAlignment="1" applyProtection="1">
      <alignment horizontal="center" vertical="center"/>
      <protection locked="0"/>
    </xf>
    <xf numFmtId="0" fontId="85" fillId="5" borderId="13" xfId="3" applyFont="1" applyFill="1" applyBorder="1" applyAlignment="1" applyProtection="1">
      <alignment horizontal="center" vertical="center"/>
      <protection locked="0"/>
    </xf>
    <xf numFmtId="0" fontId="85" fillId="5" borderId="15" xfId="3" applyFont="1" applyFill="1" applyBorder="1" applyAlignment="1" applyProtection="1">
      <alignment horizontal="center" vertical="center"/>
      <protection locked="0"/>
    </xf>
    <xf numFmtId="0" fontId="85" fillId="5" borderId="14" xfId="3" applyFont="1" applyFill="1" applyBorder="1" applyAlignment="1" applyProtection="1">
      <alignment horizontal="center" vertical="center"/>
      <protection locked="0"/>
    </xf>
    <xf numFmtId="0" fontId="46" fillId="0" borderId="3" xfId="3" applyFont="1" applyBorder="1" applyAlignment="1">
      <alignment horizontal="center" vertical="center"/>
    </xf>
    <xf numFmtId="0" fontId="48" fillId="5" borderId="13" xfId="3" applyFont="1" applyFill="1" applyBorder="1" applyAlignment="1">
      <alignment horizontal="center" vertical="center"/>
    </xf>
    <xf numFmtId="0" fontId="48" fillId="5" borderId="15" xfId="3" applyFont="1" applyFill="1" applyBorder="1" applyAlignment="1">
      <alignment horizontal="center" vertical="center"/>
    </xf>
    <xf numFmtId="0" fontId="48" fillId="5" borderId="14" xfId="3" applyFont="1" applyFill="1" applyBorder="1" applyAlignment="1">
      <alignment horizontal="center" vertical="center"/>
    </xf>
    <xf numFmtId="164" fontId="48" fillId="5" borderId="13" xfId="2" applyFont="1" applyFill="1" applyBorder="1" applyAlignment="1" applyProtection="1">
      <alignment horizontal="center" vertical="center" wrapText="1"/>
      <protection locked="0"/>
    </xf>
    <xf numFmtId="164" fontId="48" fillId="5" borderId="14" xfId="2" applyFont="1" applyFill="1" applyBorder="1" applyAlignment="1" applyProtection="1">
      <alignment horizontal="center" vertical="center" wrapText="1"/>
      <protection locked="0"/>
    </xf>
    <xf numFmtId="0" fontId="55" fillId="0" borderId="3" xfId="3" applyFont="1" applyBorder="1" applyAlignment="1" applyProtection="1">
      <alignment horizontal="left" vertical="center" wrapText="1"/>
      <protection locked="0"/>
    </xf>
    <xf numFmtId="0" fontId="46" fillId="5" borderId="13" xfId="3" applyFont="1" applyFill="1" applyBorder="1" applyAlignment="1" applyProtection="1">
      <alignment horizontal="center" vertical="center"/>
      <protection locked="0"/>
    </xf>
    <xf numFmtId="0" fontId="46" fillId="5" borderId="15" xfId="3" applyFont="1" applyFill="1" applyBorder="1" applyAlignment="1" applyProtection="1">
      <alignment horizontal="center" vertical="center"/>
      <protection locked="0"/>
    </xf>
    <xf numFmtId="0" fontId="46" fillId="5" borderId="14" xfId="3" applyFont="1" applyFill="1" applyBorder="1" applyAlignment="1" applyProtection="1">
      <alignment horizontal="center" vertical="center"/>
      <protection locked="0"/>
    </xf>
    <xf numFmtId="0" fontId="48" fillId="0" borderId="0" xfId="3" applyFont="1" applyAlignment="1">
      <alignment horizontal="center" vertical="center"/>
    </xf>
    <xf numFmtId="164" fontId="48" fillId="0" borderId="31" xfId="2" applyFont="1" applyFill="1" applyBorder="1" applyAlignment="1" applyProtection="1">
      <alignment horizontal="center" vertical="center" wrapText="1"/>
      <protection locked="0"/>
    </xf>
    <xf numFmtId="164" fontId="48" fillId="0" borderId="0" xfId="2" applyFont="1" applyFill="1" applyBorder="1" applyAlignment="1" applyProtection="1">
      <alignment horizontal="center" vertical="center" wrapText="1"/>
      <protection locked="0"/>
    </xf>
    <xf numFmtId="164" fontId="48" fillId="0" borderId="11" xfId="2" applyFont="1" applyFill="1" applyBorder="1" applyAlignment="1" applyProtection="1">
      <alignment horizontal="center" vertical="center" wrapText="1"/>
      <protection locked="0"/>
    </xf>
    <xf numFmtId="0" fontId="48" fillId="5" borderId="32" xfId="3" applyFont="1" applyFill="1" applyBorder="1" applyAlignment="1">
      <alignment horizontal="center" vertical="center"/>
    </xf>
    <xf numFmtId="0" fontId="48" fillId="5" borderId="33" xfId="3" applyFont="1" applyFill="1" applyBorder="1" applyAlignment="1">
      <alignment horizontal="center" vertical="center"/>
    </xf>
    <xf numFmtId="164" fontId="48" fillId="0" borderId="33" xfId="2" applyFont="1" applyFill="1" applyBorder="1" applyAlignment="1" applyProtection="1">
      <alignment horizontal="center" vertical="center" wrapText="1"/>
      <protection locked="0"/>
    </xf>
    <xf numFmtId="164" fontId="48" fillId="0" borderId="34" xfId="2" applyFont="1" applyFill="1" applyBorder="1" applyAlignment="1" applyProtection="1">
      <alignment horizontal="center" vertical="center" wrapText="1"/>
      <protection locked="0"/>
    </xf>
    <xf numFmtId="0" fontId="46" fillId="5" borderId="23" xfId="3" applyFont="1" applyFill="1" applyBorder="1" applyAlignment="1">
      <alignment horizontal="center" vertical="center" wrapText="1"/>
    </xf>
    <xf numFmtId="0" fontId="46" fillId="5" borderId="24" xfId="3" applyFont="1" applyFill="1" applyBorder="1" applyAlignment="1">
      <alignment horizontal="center" vertical="center" wrapText="1"/>
    </xf>
    <xf numFmtId="0" fontId="46" fillId="5" borderId="36" xfId="3" applyFont="1" applyFill="1" applyBorder="1" applyAlignment="1">
      <alignment horizontal="center" vertical="center" wrapText="1"/>
    </xf>
    <xf numFmtId="0" fontId="46" fillId="5" borderId="0" xfId="3" applyFont="1" applyFill="1" applyAlignment="1">
      <alignment horizontal="center" vertical="center" wrapText="1"/>
    </xf>
    <xf numFmtId="0" fontId="46" fillId="5" borderId="37" xfId="3" applyFont="1" applyFill="1" applyBorder="1" applyAlignment="1">
      <alignment horizontal="center" vertical="center" wrapText="1"/>
    </xf>
    <xf numFmtId="0" fontId="46" fillId="5" borderId="21" xfId="3" applyFont="1" applyFill="1" applyBorder="1" applyAlignment="1">
      <alignment horizontal="center" vertical="center" wrapText="1"/>
    </xf>
    <xf numFmtId="164" fontId="46" fillId="0" borderId="3" xfId="2" applyFont="1" applyFill="1" applyBorder="1" applyAlignment="1" applyProtection="1">
      <alignment horizontal="center" vertical="center" wrapText="1"/>
      <protection locked="0"/>
    </xf>
    <xf numFmtId="164" fontId="46" fillId="0" borderId="27" xfId="2" applyFont="1" applyFill="1" applyBorder="1" applyAlignment="1" applyProtection="1">
      <alignment horizontal="center" vertical="center" wrapText="1"/>
      <protection locked="0"/>
    </xf>
    <xf numFmtId="164" fontId="46" fillId="0" borderId="29" xfId="2" applyFont="1" applyFill="1" applyBorder="1" applyAlignment="1" applyProtection="1">
      <alignment horizontal="center" vertical="center" wrapText="1"/>
      <protection locked="0"/>
    </xf>
    <xf numFmtId="164" fontId="46" fillId="0" borderId="30" xfId="2" applyFont="1" applyFill="1" applyBorder="1" applyAlignment="1" applyProtection="1">
      <alignment horizontal="center" vertical="center" wrapText="1"/>
      <protection locked="0"/>
    </xf>
    <xf numFmtId="0" fontId="46" fillId="0" borderId="2" xfId="3" applyFont="1" applyBorder="1" applyAlignment="1">
      <alignment horizontal="center" vertical="center"/>
    </xf>
    <xf numFmtId="0" fontId="46" fillId="5" borderId="23" xfId="3" applyFont="1" applyFill="1" applyBorder="1" applyAlignment="1">
      <alignment horizontal="center" vertical="center"/>
    </xf>
    <xf numFmtId="0" fontId="46" fillId="5" borderId="24" xfId="3" applyFont="1" applyFill="1" applyBorder="1" applyAlignment="1">
      <alignment horizontal="center" vertical="center"/>
    </xf>
    <xf numFmtId="0" fontId="46" fillId="5" borderId="36" xfId="3" applyFont="1" applyFill="1" applyBorder="1" applyAlignment="1">
      <alignment horizontal="center" vertical="center"/>
    </xf>
    <xf numFmtId="0" fontId="46" fillId="5" borderId="0" xfId="3" applyFont="1" applyFill="1" applyAlignment="1">
      <alignment horizontal="center" vertical="center"/>
    </xf>
    <xf numFmtId="0" fontId="46" fillId="5" borderId="37" xfId="3" applyFont="1" applyFill="1" applyBorder="1" applyAlignment="1">
      <alignment horizontal="center" vertical="center"/>
    </xf>
    <xf numFmtId="0" fontId="46" fillId="5" borderId="21" xfId="3" applyFont="1" applyFill="1" applyBorder="1" applyAlignment="1">
      <alignment horizontal="center" vertical="center"/>
    </xf>
    <xf numFmtId="164" fontId="46" fillId="0" borderId="39" xfId="2" applyFont="1" applyFill="1" applyBorder="1" applyAlignment="1" applyProtection="1">
      <alignment horizontal="center" vertical="center" wrapText="1"/>
      <protection locked="0"/>
    </xf>
    <xf numFmtId="164" fontId="46" fillId="0" borderId="40" xfId="2" applyFont="1" applyFill="1" applyBorder="1" applyAlignment="1" applyProtection="1">
      <alignment horizontal="center" vertical="center" wrapText="1"/>
      <protection locked="0"/>
    </xf>
    <xf numFmtId="0" fontId="55" fillId="0" borderId="38" xfId="3" applyFont="1" applyBorder="1" applyAlignment="1" applyProtection="1">
      <alignment horizontal="center" vertical="center"/>
      <protection locked="0"/>
    </xf>
    <xf numFmtId="0" fontId="55" fillId="0" borderId="39" xfId="3" applyFont="1" applyBorder="1" applyAlignment="1" applyProtection="1">
      <alignment horizontal="center" vertical="center"/>
      <protection locked="0"/>
    </xf>
    <xf numFmtId="0" fontId="45" fillId="5" borderId="13" xfId="3" applyFont="1" applyFill="1" applyBorder="1" applyAlignment="1">
      <alignment horizontal="center" vertical="center"/>
    </xf>
    <xf numFmtId="0" fontId="45" fillId="5" borderId="14" xfId="3" applyFont="1" applyFill="1" applyBorder="1" applyAlignment="1">
      <alignment horizontal="center" vertical="center"/>
    </xf>
    <xf numFmtId="164" fontId="87" fillId="6" borderId="13" xfId="2" applyFont="1" applyFill="1" applyBorder="1" applyAlignment="1">
      <alignment horizontal="center" vertical="center"/>
    </xf>
    <xf numFmtId="164" fontId="87" fillId="6" borderId="15" xfId="2" applyFont="1" applyFill="1" applyBorder="1" applyAlignment="1">
      <alignment horizontal="center" vertical="center"/>
    </xf>
    <xf numFmtId="164" fontId="87" fillId="6" borderId="14" xfId="2" applyFont="1" applyFill="1" applyBorder="1" applyAlignment="1">
      <alignment horizontal="center" vertical="center"/>
    </xf>
    <xf numFmtId="164" fontId="48" fillId="0" borderId="17" xfId="2" applyFont="1" applyBorder="1" applyAlignment="1" applyProtection="1">
      <alignment horizontal="right" vertical="center" wrapText="1"/>
      <protection locked="0"/>
    </xf>
    <xf numFmtId="164" fontId="48" fillId="0" borderId="18" xfId="2" applyFont="1" applyBorder="1" applyAlignment="1" applyProtection="1">
      <alignment horizontal="right" vertical="center" wrapText="1"/>
      <protection locked="0"/>
    </xf>
    <xf numFmtId="164" fontId="46" fillId="0" borderId="17" xfId="2" applyFont="1" applyBorder="1" applyAlignment="1" applyProtection="1">
      <alignment horizontal="right" vertical="center"/>
      <protection locked="0"/>
    </xf>
    <xf numFmtId="164" fontId="46" fillId="0" borderId="18" xfId="2" applyFont="1" applyBorder="1" applyAlignment="1" applyProtection="1">
      <alignment horizontal="right" vertical="center"/>
      <protection locked="0"/>
    </xf>
    <xf numFmtId="164" fontId="46" fillId="0" borderId="17" xfId="2" applyFont="1" applyBorder="1" applyAlignment="1" applyProtection="1">
      <alignment horizontal="center" vertical="center"/>
      <protection locked="0"/>
    </xf>
    <xf numFmtId="164" fontId="46" fillId="0" borderId="18" xfId="2" applyFont="1" applyBorder="1" applyAlignment="1" applyProtection="1">
      <alignment horizontal="center" vertical="center"/>
      <protection locked="0"/>
    </xf>
    <xf numFmtId="0" fontId="46" fillId="0" borderId="39" xfId="2" applyNumberFormat="1" applyFont="1" applyFill="1" applyBorder="1" applyAlignment="1" applyProtection="1">
      <alignment horizontal="center" vertical="center"/>
      <protection locked="0"/>
    </xf>
    <xf numFmtId="0" fontId="46" fillId="0" borderId="40" xfId="2" applyNumberFormat="1" applyFont="1" applyFill="1" applyBorder="1" applyAlignment="1" applyProtection="1">
      <alignment horizontal="center" vertical="center"/>
      <protection locked="0"/>
    </xf>
    <xf numFmtId="0" fontId="46" fillId="0" borderId="3" xfId="2" applyNumberFormat="1" applyFont="1" applyFill="1" applyBorder="1" applyAlignment="1" applyProtection="1">
      <alignment horizontal="center" vertical="center"/>
      <protection locked="0"/>
    </xf>
    <xf numFmtId="0" fontId="46" fillId="0" borderId="27" xfId="2" applyNumberFormat="1" applyFont="1" applyFill="1" applyBorder="1" applyAlignment="1" applyProtection="1">
      <alignment horizontal="center" vertical="center"/>
      <protection locked="0"/>
    </xf>
    <xf numFmtId="0" fontId="50" fillId="0" borderId="35" xfId="3" applyFont="1" applyBorder="1" applyAlignment="1">
      <alignment horizontal="center" vertical="center" wrapText="1"/>
    </xf>
    <xf numFmtId="0" fontId="50" fillId="0" borderId="24" xfId="3" applyFont="1" applyBorder="1" applyAlignment="1">
      <alignment horizontal="center" vertical="center" wrapText="1"/>
    </xf>
    <xf numFmtId="0" fontId="50" fillId="0" borderId="25" xfId="3" applyFont="1" applyBorder="1" applyAlignment="1">
      <alignment horizontal="center" vertical="center" wrapText="1"/>
    </xf>
    <xf numFmtId="0" fontId="48" fillId="5" borderId="17" xfId="3" applyFont="1" applyFill="1" applyBorder="1" applyAlignment="1">
      <alignment horizontal="center" vertical="center"/>
    </xf>
    <xf numFmtId="0" fontId="48" fillId="5" borderId="18" xfId="3" applyFont="1" applyFill="1" applyBorder="1" applyAlignment="1">
      <alignment horizontal="center" vertical="center"/>
    </xf>
    <xf numFmtId="164" fontId="48" fillId="0" borderId="18" xfId="2" applyFont="1" applyFill="1" applyBorder="1" applyAlignment="1" applyProtection="1">
      <alignment horizontal="center" vertical="center" wrapText="1"/>
      <protection locked="0"/>
    </xf>
    <xf numFmtId="164" fontId="48" fillId="0" borderId="19" xfId="2" applyFont="1" applyFill="1" applyBorder="1" applyAlignment="1" applyProtection="1">
      <alignment horizontal="center" vertical="center" wrapText="1"/>
      <protection locked="0"/>
    </xf>
    <xf numFmtId="0" fontId="46" fillId="5" borderId="38" xfId="3" applyFont="1" applyFill="1" applyBorder="1" applyAlignment="1">
      <alignment horizontal="center" vertical="center"/>
    </xf>
    <xf numFmtId="0" fontId="46" fillId="5" borderId="39" xfId="3" applyFont="1" applyFill="1" applyBorder="1" applyAlignment="1">
      <alignment horizontal="center" vertical="center"/>
    </xf>
    <xf numFmtId="0" fontId="46" fillId="5" borderId="26" xfId="3" applyFont="1" applyFill="1" applyBorder="1" applyAlignment="1">
      <alignment horizontal="center" vertical="center"/>
    </xf>
    <xf numFmtId="0" fontId="46" fillId="5" borderId="3" xfId="3" applyFont="1" applyFill="1" applyBorder="1" applyAlignment="1">
      <alignment horizontal="center" vertical="center"/>
    </xf>
    <xf numFmtId="0" fontId="46" fillId="5" borderId="41" xfId="3" applyFont="1" applyFill="1" applyBorder="1" applyAlignment="1">
      <alignment horizontal="center" vertical="center"/>
    </xf>
    <xf numFmtId="0" fontId="46" fillId="5" borderId="1" xfId="3" applyFont="1" applyFill="1" applyBorder="1" applyAlignment="1">
      <alignment horizontal="center" vertical="center"/>
    </xf>
    <xf numFmtId="0" fontId="46" fillId="5" borderId="25" xfId="3" applyFont="1" applyFill="1" applyBorder="1" applyAlignment="1">
      <alignment horizontal="center" vertical="center" wrapText="1"/>
    </xf>
    <xf numFmtId="0" fontId="46" fillId="0" borderId="3" xfId="3" applyFont="1" applyBorder="1" applyAlignment="1">
      <alignment horizontal="center" vertical="center" wrapText="1"/>
    </xf>
    <xf numFmtId="0" fontId="46" fillId="0" borderId="27" xfId="3" applyFont="1" applyBorder="1" applyAlignment="1">
      <alignment horizontal="center" vertical="center" wrapText="1"/>
    </xf>
    <xf numFmtId="0" fontId="46" fillId="0" borderId="1" xfId="2" applyNumberFormat="1" applyFont="1" applyFill="1" applyBorder="1" applyAlignment="1" applyProtection="1">
      <alignment horizontal="center" vertical="center"/>
      <protection locked="0"/>
    </xf>
    <xf numFmtId="0" fontId="46" fillId="0" borderId="42" xfId="2" applyNumberFormat="1" applyFont="1" applyFill="1" applyBorder="1" applyAlignment="1" applyProtection="1">
      <alignment horizontal="center" vertical="center"/>
      <protection locked="0"/>
    </xf>
    <xf numFmtId="0" fontId="55" fillId="0" borderId="50" xfId="3" applyFont="1" applyBorder="1" applyAlignment="1" applyProtection="1">
      <alignment horizontal="center" vertical="center"/>
      <protection locked="0"/>
    </xf>
  </cellXfs>
  <cellStyles count="9">
    <cellStyle name="Euro" xfId="1" xr:uid="{00000000-0005-0000-0000-000000000000}"/>
    <cellStyle name="Lien hypertexte" xfId="8" builtinId="8"/>
    <cellStyle name="Milliers" xfId="2" builtinId="3"/>
    <cellStyle name="Monétaire 2" xfId="5" xr:uid="{249973C4-764B-4285-96BF-04593E2132A6}"/>
    <cellStyle name="Normal" xfId="0" builtinId="0"/>
    <cellStyle name="Normal 2" xfId="3" xr:uid="{00000000-0005-0000-0000-000004000000}"/>
    <cellStyle name="Normal 2 2" xfId="4" xr:uid="{00000000-0005-0000-0000-000005000000}"/>
    <cellStyle name="Pourcentage" xfId="6" builtinId="5"/>
    <cellStyle name="Pourcentage 2" xfId="7" xr:uid="{B84D724C-B5F9-4C27-99E4-897804349489}"/>
  </cellStyles>
  <dxfs count="5">
    <dxf>
      <fill>
        <patternFill patternType="gray0625">
          <bgColor theme="0"/>
        </patternFill>
      </fill>
    </dxf>
    <dxf>
      <fill>
        <patternFill patternType="gray0625">
          <bgColor theme="0"/>
        </patternFill>
      </fill>
    </dxf>
    <dxf>
      <fill>
        <patternFill patternType="gray0625">
          <bgColor theme="0"/>
        </patternFill>
      </fill>
    </dxf>
    <dxf>
      <fill>
        <patternFill patternType="gray0625">
          <bgColor theme="0"/>
        </patternFill>
      </fill>
    </dxf>
    <dxf>
      <fill>
        <patternFill patternType="gray0625">
          <bgColor them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3</xdr:col>
      <xdr:colOff>0</xdr:colOff>
      <xdr:row>3</xdr:row>
      <xdr:rowOff>119062</xdr:rowOff>
    </xdr:from>
    <xdr:to>
      <xdr:col>3</xdr:col>
      <xdr:colOff>222250</xdr:colOff>
      <xdr:row>3</xdr:row>
      <xdr:rowOff>531813</xdr:rowOff>
    </xdr:to>
    <xdr:sp macro="" textlink="">
      <xdr:nvSpPr>
        <xdr:cNvPr id="3" name="ZoneTexte 2">
          <a:extLst>
            <a:ext uri="{FF2B5EF4-FFF2-40B4-BE49-F238E27FC236}">
              <a16:creationId xmlns:a16="http://schemas.microsoft.com/office/drawing/2014/main" id="{518D8419-27F1-414B-8B0B-0B9975B9D078}"/>
            </a:ext>
          </a:extLst>
        </xdr:cNvPr>
        <xdr:cNvSpPr txBox="1"/>
      </xdr:nvSpPr>
      <xdr:spPr>
        <a:xfrm>
          <a:off x="11168063" y="2071687"/>
          <a:ext cx="365125" cy="4127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2200"/>
        </a:p>
      </xdr:txBody>
    </xdr:sp>
    <xdr:clientData/>
  </xdr:twoCellAnchor>
  <xdr:twoCellAnchor>
    <xdr:from>
      <xdr:col>0</xdr:col>
      <xdr:colOff>21771</xdr:colOff>
      <xdr:row>222</xdr:row>
      <xdr:rowOff>500743</xdr:rowOff>
    </xdr:from>
    <xdr:to>
      <xdr:col>0</xdr:col>
      <xdr:colOff>293914</xdr:colOff>
      <xdr:row>225</xdr:row>
      <xdr:rowOff>0</xdr:rowOff>
    </xdr:to>
    <xdr:sp macro="" textlink="">
      <xdr:nvSpPr>
        <xdr:cNvPr id="2" name="ZoneTexte 1">
          <a:extLst>
            <a:ext uri="{FF2B5EF4-FFF2-40B4-BE49-F238E27FC236}">
              <a16:creationId xmlns:a16="http://schemas.microsoft.com/office/drawing/2014/main" id="{B62DBAE4-78DE-436B-BABF-890D2CE636DD}"/>
            </a:ext>
          </a:extLst>
        </xdr:cNvPr>
        <xdr:cNvSpPr txBox="1"/>
      </xdr:nvSpPr>
      <xdr:spPr>
        <a:xfrm>
          <a:off x="21771" y="67907263"/>
          <a:ext cx="272143" cy="4169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0</xdr:col>
      <xdr:colOff>0</xdr:colOff>
      <xdr:row>54</xdr:row>
      <xdr:rowOff>0</xdr:rowOff>
    </xdr:from>
    <xdr:to>
      <xdr:col>0</xdr:col>
      <xdr:colOff>0</xdr:colOff>
      <xdr:row>54</xdr:row>
      <xdr:rowOff>0</xdr:rowOff>
    </xdr:to>
    <xdr:sp macro="" textlink="">
      <xdr:nvSpPr>
        <xdr:cNvPr id="77" name="Cube 76">
          <a:extLst>
            <a:ext uri="{FF2B5EF4-FFF2-40B4-BE49-F238E27FC236}">
              <a16:creationId xmlns:a16="http://schemas.microsoft.com/office/drawing/2014/main" id="{D5C496E5-85BA-4F6F-BF35-40C7583C54C9}"/>
            </a:ext>
          </a:extLst>
        </xdr:cNvPr>
        <xdr:cNvSpPr/>
      </xdr:nvSpPr>
      <xdr:spPr>
        <a:xfrm>
          <a:off x="0" y="28061196"/>
          <a:ext cx="0" cy="45719"/>
        </a:xfrm>
        <a:prstGeom prst="cube">
          <a:avLst/>
        </a:prstGeom>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lang="fr-FR" sz="1100"/>
        </a:p>
      </xdr:txBody>
    </xdr:sp>
    <xdr:clientData/>
  </xdr:twoCellAnchor>
  <xdr:twoCellAnchor>
    <xdr:from>
      <xdr:col>3</xdr:col>
      <xdr:colOff>0</xdr:colOff>
      <xdr:row>3</xdr:row>
      <xdr:rowOff>119062</xdr:rowOff>
    </xdr:from>
    <xdr:to>
      <xdr:col>3</xdr:col>
      <xdr:colOff>69274</xdr:colOff>
      <xdr:row>3</xdr:row>
      <xdr:rowOff>164781</xdr:rowOff>
    </xdr:to>
    <xdr:sp macro="" textlink="">
      <xdr:nvSpPr>
        <xdr:cNvPr id="142" name="ZoneTexte 141">
          <a:extLst>
            <a:ext uri="{FF2B5EF4-FFF2-40B4-BE49-F238E27FC236}">
              <a16:creationId xmlns:a16="http://schemas.microsoft.com/office/drawing/2014/main" id="{AD6C698D-796E-453C-9C74-7A37548ADBBC}"/>
            </a:ext>
          </a:extLst>
        </xdr:cNvPr>
        <xdr:cNvSpPr txBox="1"/>
      </xdr:nvSpPr>
      <xdr:spPr>
        <a:xfrm>
          <a:off x="10929506" y="1712335"/>
          <a:ext cx="209550" cy="45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2200"/>
        </a:p>
      </xdr:txBody>
    </xdr:sp>
    <xdr:clientData/>
  </xdr:twoCellAnchor>
  <xdr:twoCellAnchor editAs="oneCell">
    <xdr:from>
      <xdr:col>1</xdr:col>
      <xdr:colOff>2125307</xdr:colOff>
      <xdr:row>214</xdr:row>
      <xdr:rowOff>55806</xdr:rowOff>
    </xdr:from>
    <xdr:to>
      <xdr:col>1</xdr:col>
      <xdr:colOff>5656841</xdr:colOff>
      <xdr:row>214</xdr:row>
      <xdr:rowOff>627305</xdr:rowOff>
    </xdr:to>
    <xdr:pic>
      <xdr:nvPicPr>
        <xdr:cNvPr id="6" name="Image 5">
          <a:extLst>
            <a:ext uri="{FF2B5EF4-FFF2-40B4-BE49-F238E27FC236}">
              <a16:creationId xmlns:a16="http://schemas.microsoft.com/office/drawing/2014/main" id="{2BFA9BE9-AEEA-D149-1DF6-E62BEB0C698D}"/>
            </a:ext>
          </a:extLst>
        </xdr:cNvPr>
        <xdr:cNvPicPr>
          <a:picLocks noChangeAspect="1"/>
        </xdr:cNvPicPr>
      </xdr:nvPicPr>
      <xdr:blipFill rotWithShape="1">
        <a:blip xmlns:r="http://schemas.openxmlformats.org/officeDocument/2006/relationships" r:embed="rId1"/>
        <a:srcRect l="6091" t="67342" r="33108" b="3433"/>
        <a:stretch/>
      </xdr:blipFill>
      <xdr:spPr>
        <a:xfrm>
          <a:off x="4220807" y="131422365"/>
          <a:ext cx="3542964" cy="582929"/>
        </a:xfrm>
        <a:prstGeom prst="rect">
          <a:avLst/>
        </a:prstGeom>
      </xdr:spPr>
    </xdr:pic>
    <xdr:clientData/>
  </xdr:twoCellAnchor>
  <xdr:twoCellAnchor editAs="oneCell">
    <xdr:from>
      <xdr:col>1</xdr:col>
      <xdr:colOff>2134832</xdr:colOff>
      <xdr:row>213</xdr:row>
      <xdr:rowOff>46729</xdr:rowOff>
    </xdr:from>
    <xdr:to>
      <xdr:col>1</xdr:col>
      <xdr:colOff>5696622</xdr:colOff>
      <xdr:row>213</xdr:row>
      <xdr:rowOff>553027</xdr:rowOff>
    </xdr:to>
    <xdr:pic>
      <xdr:nvPicPr>
        <xdr:cNvPr id="7" name="Image 6">
          <a:extLst>
            <a:ext uri="{FF2B5EF4-FFF2-40B4-BE49-F238E27FC236}">
              <a16:creationId xmlns:a16="http://schemas.microsoft.com/office/drawing/2014/main" id="{394B2EB3-33FD-42FE-86E3-F03B1719AE63}"/>
            </a:ext>
          </a:extLst>
        </xdr:cNvPr>
        <xdr:cNvPicPr>
          <a:picLocks noChangeAspect="1"/>
        </xdr:cNvPicPr>
      </xdr:nvPicPr>
      <xdr:blipFill>
        <a:blip xmlns:r="http://schemas.openxmlformats.org/officeDocument/2006/relationships" r:embed="rId2"/>
        <a:stretch>
          <a:fillRect/>
        </a:stretch>
      </xdr:blipFill>
      <xdr:spPr>
        <a:xfrm>
          <a:off x="4230332" y="130785758"/>
          <a:ext cx="3546550" cy="506298"/>
        </a:xfrm>
        <a:prstGeom prst="rect">
          <a:avLst/>
        </a:prstGeom>
      </xdr:spPr>
    </xdr:pic>
    <xdr:clientData/>
  </xdr:twoCellAnchor>
  <xdr:twoCellAnchor editAs="oneCell">
    <xdr:from>
      <xdr:col>1</xdr:col>
      <xdr:colOff>2116231</xdr:colOff>
      <xdr:row>212</xdr:row>
      <xdr:rowOff>59840</xdr:rowOff>
    </xdr:from>
    <xdr:to>
      <xdr:col>1</xdr:col>
      <xdr:colOff>5698079</xdr:colOff>
      <xdr:row>212</xdr:row>
      <xdr:rowOff>631116</xdr:rowOff>
    </xdr:to>
    <xdr:pic>
      <xdr:nvPicPr>
        <xdr:cNvPr id="8" name="Image 7">
          <a:extLst>
            <a:ext uri="{FF2B5EF4-FFF2-40B4-BE49-F238E27FC236}">
              <a16:creationId xmlns:a16="http://schemas.microsoft.com/office/drawing/2014/main" id="{CDD77DD5-5C64-47EF-502A-8CB4A061391A}"/>
            </a:ext>
          </a:extLst>
        </xdr:cNvPr>
        <xdr:cNvPicPr>
          <a:picLocks noChangeAspect="1"/>
        </xdr:cNvPicPr>
      </xdr:nvPicPr>
      <xdr:blipFill rotWithShape="1">
        <a:blip xmlns:r="http://schemas.openxmlformats.org/officeDocument/2006/relationships" r:embed="rId3"/>
        <a:srcRect b="41510"/>
        <a:stretch/>
      </xdr:blipFill>
      <xdr:spPr>
        <a:xfrm>
          <a:off x="4211731" y="130070487"/>
          <a:ext cx="3581848" cy="571276"/>
        </a:xfrm>
        <a:prstGeom prst="rect">
          <a:avLst/>
        </a:prstGeom>
      </xdr:spPr>
    </xdr:pic>
    <xdr:clientData/>
  </xdr:twoCellAnchor>
  <xdr:twoCellAnchor editAs="oneCell">
    <xdr:from>
      <xdr:col>1</xdr:col>
      <xdr:colOff>2166938</xdr:colOff>
      <xdr:row>215</xdr:row>
      <xdr:rowOff>130969</xdr:rowOff>
    </xdr:from>
    <xdr:to>
      <xdr:col>1</xdr:col>
      <xdr:colOff>5643562</xdr:colOff>
      <xdr:row>215</xdr:row>
      <xdr:rowOff>714375</xdr:rowOff>
    </xdr:to>
    <xdr:pic>
      <xdr:nvPicPr>
        <xdr:cNvPr id="4" name="Image 3">
          <a:extLst>
            <a:ext uri="{FF2B5EF4-FFF2-40B4-BE49-F238E27FC236}">
              <a16:creationId xmlns:a16="http://schemas.microsoft.com/office/drawing/2014/main" id="{9EB8AA83-6973-0D38-55A6-732A90A7E8E4}"/>
            </a:ext>
          </a:extLst>
        </xdr:cNvPr>
        <xdr:cNvPicPr>
          <a:picLocks noChangeAspect="1"/>
        </xdr:cNvPicPr>
      </xdr:nvPicPr>
      <xdr:blipFill>
        <a:blip xmlns:r="http://schemas.openxmlformats.org/officeDocument/2006/relationships" r:embed="rId4"/>
        <a:stretch>
          <a:fillRect/>
        </a:stretch>
      </xdr:blipFill>
      <xdr:spPr>
        <a:xfrm>
          <a:off x="4202907" y="152685750"/>
          <a:ext cx="3476624" cy="583406"/>
        </a:xfrm>
        <a:prstGeom prst="rect">
          <a:avLst/>
        </a:prstGeom>
      </xdr:spPr>
    </xdr:pic>
    <xdr:clientData/>
  </xdr:twoCellAnchor>
  <xdr:twoCellAnchor editAs="oneCell">
    <xdr:from>
      <xdr:col>2</xdr:col>
      <xdr:colOff>898072</xdr:colOff>
      <xdr:row>1</xdr:row>
      <xdr:rowOff>142874</xdr:rowOff>
    </xdr:from>
    <xdr:to>
      <xdr:col>4</xdr:col>
      <xdr:colOff>893536</xdr:colOff>
      <xdr:row>7</xdr:row>
      <xdr:rowOff>449036</xdr:rowOff>
    </xdr:to>
    <xdr:pic>
      <xdr:nvPicPr>
        <xdr:cNvPr id="5" name="Image 4">
          <a:extLst>
            <a:ext uri="{FF2B5EF4-FFF2-40B4-BE49-F238E27FC236}">
              <a16:creationId xmlns:a16="http://schemas.microsoft.com/office/drawing/2014/main" id="{5C9DA640-742E-E416-BDE8-5CE5911716FD}"/>
            </a:ext>
          </a:extLst>
        </xdr:cNvPr>
        <xdr:cNvPicPr>
          <a:picLocks noChangeAspect="1"/>
        </xdr:cNvPicPr>
      </xdr:nvPicPr>
      <xdr:blipFill>
        <a:blip xmlns:r="http://schemas.openxmlformats.org/officeDocument/2006/relationships" r:embed="rId5"/>
        <a:stretch>
          <a:fillRect/>
        </a:stretch>
      </xdr:blipFill>
      <xdr:spPr>
        <a:xfrm>
          <a:off x="10355036" y="673553"/>
          <a:ext cx="2036536" cy="30548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COMMERCIAL_Partag&#233;\FICHE%20DE%20FAB%20NEEL%20TRIMARANS\NEEL%2052\52%20Fiche%20de%20Fabrication%20EN%20VIGUEUR.xlsx" TargetMode="External"/><Relationship Id="rId1" Type="http://schemas.openxmlformats.org/officeDocument/2006/relationships/externalLinkPath" Target="/COMMERCIAL_Partag&#233;/FICHE%20DE%20FAB%20NEEL%20TRIMARANS/NEEL%2052/52%20Fiche%20de%20Fabrication%20EN%20VIGUEU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uil2"/>
      <sheetName val="NEEL 52 PRICE LIST"/>
      <sheetName val="FICHE DE FABRICATION NEEL 52"/>
    </sheetNames>
    <sheetDataSet>
      <sheetData sheetId="0"/>
      <sheetData sheetId="1">
        <row r="225">
          <cell r="B225">
            <v>46054</v>
          </cell>
        </row>
      </sheetData>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RowHeight="12.75" x14ac:dyDescent="0.2"/>
  <sheetData/>
  <phoneticPr fontId="0" type="noConversion"/>
  <pageMargins left="0.78740157499999996" right="0.78740157499999996" top="0.984251969" bottom="0.984251969" header="0.4921259845" footer="0.492125984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CB240"/>
  <sheetViews>
    <sheetView showGridLines="0" tabSelected="1" showRuler="0" showWhiteSpace="0" view="pageBreakPreview" zoomScale="75" zoomScaleNormal="77" zoomScaleSheetLayoutView="75" zoomScalePageLayoutView="68" workbookViewId="0">
      <selection activeCell="D70" sqref="D70"/>
    </sheetView>
  </sheetViews>
  <sheetFormatPr baseColWidth="10" defaultColWidth="4.140625" defaultRowHeight="36.6" customHeight="1" x14ac:dyDescent="0.25"/>
  <cols>
    <col min="1" max="1" width="30.5703125" style="57" customWidth="1"/>
    <col min="2" max="2" width="111.140625" style="53" customWidth="1"/>
    <col min="3" max="3" width="23.5703125" style="50" customWidth="1"/>
    <col min="4" max="4" width="6.85546875" style="48" customWidth="1"/>
    <col min="5" max="5" width="24" style="49" customWidth="1"/>
    <col min="6" max="6" width="5.140625" style="50" customWidth="1"/>
    <col min="7" max="7" width="23.140625" style="50" bestFit="1" customWidth="1"/>
    <col min="8" max="8" width="24.140625" style="50" bestFit="1" customWidth="1"/>
    <col min="9" max="9" width="20.5703125" style="50" customWidth="1"/>
    <col min="10" max="10" width="22.28515625" style="50" bestFit="1" customWidth="1"/>
    <col min="11" max="11" width="16.28515625" style="50" customWidth="1"/>
    <col min="12" max="12" width="22.28515625" style="50" bestFit="1" customWidth="1"/>
    <col min="13" max="13" width="18.7109375" style="50" customWidth="1"/>
    <col min="14" max="16384" width="4.140625" style="50"/>
  </cols>
  <sheetData>
    <row r="1" spans="1:80" ht="41.25" customHeight="1" x14ac:dyDescent="0.3">
      <c r="A1" s="267" t="s">
        <v>342</v>
      </c>
      <c r="B1" s="267"/>
      <c r="C1" s="229" t="s">
        <v>186</v>
      </c>
      <c r="D1" s="230"/>
      <c r="E1" s="230"/>
    </row>
    <row r="2" spans="1:80" ht="42.75" customHeight="1" x14ac:dyDescent="0.25">
      <c r="A2" s="51"/>
      <c r="B2" s="221" t="s">
        <v>397</v>
      </c>
      <c r="C2" s="195"/>
      <c r="D2" s="49"/>
    </row>
    <row r="3" spans="1:80" ht="40.15" customHeight="1" x14ac:dyDescent="0.25">
      <c r="A3" s="52"/>
      <c r="C3" s="54"/>
      <c r="D3" s="55"/>
      <c r="E3" s="56"/>
    </row>
    <row r="4" spans="1:80" ht="63.75" customHeight="1" x14ac:dyDescent="0.25">
      <c r="A4" s="217" t="s">
        <v>378</v>
      </c>
      <c r="B4" s="231"/>
      <c r="D4" s="58"/>
      <c r="E4" s="59"/>
      <c r="H4" s="103"/>
    </row>
    <row r="5" spans="1:80" ht="13.5" customHeight="1" x14ac:dyDescent="0.25">
      <c r="A5" s="167"/>
      <c r="B5" s="232"/>
      <c r="D5" s="58"/>
      <c r="E5" s="59"/>
      <c r="H5" s="242"/>
      <c r="I5" s="242"/>
      <c r="J5" s="242"/>
    </row>
    <row r="6" spans="1:80" ht="12" customHeight="1" x14ac:dyDescent="0.25">
      <c r="A6" s="167"/>
      <c r="B6" s="232"/>
      <c r="C6" s="103"/>
      <c r="D6" s="58"/>
      <c r="E6" s="59"/>
      <c r="H6" s="242"/>
      <c r="I6" s="242"/>
      <c r="J6" s="242"/>
    </row>
    <row r="7" spans="1:80" ht="44.45" customHeight="1" x14ac:dyDescent="0.25">
      <c r="A7" s="217" t="s">
        <v>93</v>
      </c>
      <c r="B7" s="231"/>
      <c r="C7" s="54"/>
      <c r="D7" s="58"/>
      <c r="E7" s="59"/>
    </row>
    <row r="8" spans="1:80" ht="44.45" customHeight="1" x14ac:dyDescent="0.25">
      <c r="A8" s="217" t="s">
        <v>377</v>
      </c>
      <c r="B8" s="231"/>
      <c r="C8" s="61"/>
      <c r="D8" s="62"/>
      <c r="E8" s="63"/>
    </row>
    <row r="9" spans="1:80" s="65" customFormat="1" ht="36.6" customHeight="1" x14ac:dyDescent="0.25">
      <c r="A9" s="268" t="s">
        <v>19</v>
      </c>
      <c r="B9" s="269" t="s">
        <v>5</v>
      </c>
      <c r="C9" s="269"/>
      <c r="D9" s="269"/>
      <c r="E9" s="270"/>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row>
    <row r="10" spans="1:80" s="66" customFormat="1" ht="254.45" customHeight="1" x14ac:dyDescent="0.2">
      <c r="A10" s="272" t="s">
        <v>412</v>
      </c>
      <c r="B10" s="273"/>
      <c r="C10" s="273"/>
      <c r="D10" s="273"/>
      <c r="E10" s="274"/>
      <c r="F10" s="67"/>
      <c r="G10" s="67"/>
      <c r="H10" s="67"/>
      <c r="I10" s="67"/>
      <c r="J10" s="67"/>
      <c r="K10" s="67"/>
      <c r="L10" s="67"/>
      <c r="M10" s="67"/>
      <c r="N10" s="67"/>
      <c r="O10" s="67"/>
      <c r="P10" s="67"/>
      <c r="Q10" s="67"/>
      <c r="R10" s="67"/>
      <c r="S10" s="67"/>
      <c r="T10" s="67"/>
      <c r="U10" s="67"/>
      <c r="V10" s="67"/>
      <c r="W10" s="67"/>
      <c r="X10" s="67"/>
      <c r="Y10" s="67"/>
      <c r="Z10" s="67"/>
      <c r="AA10" s="67"/>
      <c r="AB10" s="67"/>
      <c r="AC10" s="67"/>
      <c r="AD10" s="67"/>
      <c r="AE10" s="67"/>
      <c r="AF10" s="67"/>
      <c r="AG10" s="67"/>
      <c r="AH10" s="67"/>
      <c r="AI10" s="67"/>
      <c r="AJ10" s="67"/>
      <c r="AK10" s="67"/>
      <c r="AL10" s="67"/>
      <c r="AM10" s="67"/>
      <c r="AN10" s="67"/>
      <c r="AO10" s="67"/>
    </row>
    <row r="11" spans="1:80" s="66" customFormat="1" ht="44.25" customHeight="1" x14ac:dyDescent="0.2">
      <c r="A11" s="271" t="s">
        <v>395</v>
      </c>
      <c r="B11" s="271"/>
      <c r="C11" s="222" t="s">
        <v>11</v>
      </c>
      <c r="D11" s="223"/>
      <c r="E11" s="224">
        <f>B235</f>
        <v>0</v>
      </c>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row>
    <row r="12" spans="1:80" s="68" customFormat="1" ht="48" customHeight="1" x14ac:dyDescent="0.2">
      <c r="A12" s="271" t="s">
        <v>396</v>
      </c>
      <c r="B12" s="271"/>
      <c r="C12" s="225" t="s">
        <v>11</v>
      </c>
      <c r="D12" s="226"/>
      <c r="E12" s="224">
        <f>B224-275</f>
        <v>45414</v>
      </c>
      <c r="G12" s="69"/>
    </row>
    <row r="13" spans="1:80" s="68" customFormat="1" ht="120" customHeight="1" x14ac:dyDescent="0.2">
      <c r="A13" s="70" t="s">
        <v>26</v>
      </c>
      <c r="B13" s="123" t="s">
        <v>95</v>
      </c>
      <c r="C13" s="46">
        <v>999000</v>
      </c>
      <c r="D13" s="28">
        <v>0</v>
      </c>
      <c r="E13" s="46">
        <f>D13*C13</f>
        <v>0</v>
      </c>
      <c r="F13" s="1"/>
      <c r="G13" s="2"/>
      <c r="H13" s="71"/>
      <c r="I13" s="3"/>
      <c r="J13" s="4"/>
      <c r="K13" s="5"/>
      <c r="L13" s="4"/>
      <c r="M13" s="5"/>
    </row>
    <row r="14" spans="1:80" s="68" customFormat="1" ht="93" customHeight="1" x14ac:dyDescent="0.2">
      <c r="A14" s="70" t="s">
        <v>27</v>
      </c>
      <c r="B14" s="123" t="s">
        <v>96</v>
      </c>
      <c r="C14" s="39">
        <v>1010000</v>
      </c>
      <c r="D14" s="28">
        <v>0</v>
      </c>
      <c r="E14" s="46">
        <f>D14*C14</f>
        <v>0</v>
      </c>
      <c r="F14" s="1"/>
      <c r="G14" s="2"/>
      <c r="H14" s="71"/>
      <c r="I14" s="3"/>
      <c r="J14" s="4"/>
      <c r="K14" s="5"/>
      <c r="L14" s="4"/>
      <c r="M14" s="5"/>
    </row>
    <row r="15" spans="1:80" s="68" customFormat="1" ht="240" customHeight="1" x14ac:dyDescent="0.2">
      <c r="A15" s="70" t="s">
        <v>28</v>
      </c>
      <c r="B15" s="123" t="s">
        <v>97</v>
      </c>
      <c r="C15" s="39">
        <v>1010000</v>
      </c>
      <c r="D15" s="28">
        <v>0</v>
      </c>
      <c r="E15" s="46">
        <f>D15*C15</f>
        <v>0</v>
      </c>
      <c r="F15" s="1"/>
      <c r="G15" s="2"/>
      <c r="H15" s="71"/>
      <c r="I15" s="3"/>
      <c r="J15" s="4"/>
      <c r="K15" s="5"/>
      <c r="L15" s="4"/>
      <c r="M15" s="5"/>
    </row>
    <row r="16" spans="1:80" s="68" customFormat="1" ht="196.5" customHeight="1" x14ac:dyDescent="0.2">
      <c r="A16" s="70" t="s">
        <v>29</v>
      </c>
      <c r="B16" s="123" t="s">
        <v>98</v>
      </c>
      <c r="C16" s="39">
        <v>1016000</v>
      </c>
      <c r="D16" s="28">
        <v>0</v>
      </c>
      <c r="E16" s="46">
        <f>D16*C16</f>
        <v>0</v>
      </c>
      <c r="F16" s="1"/>
      <c r="G16" s="2"/>
      <c r="H16" s="71"/>
      <c r="I16" s="3"/>
      <c r="J16" s="4"/>
      <c r="K16" s="5"/>
      <c r="L16" s="4"/>
      <c r="M16" s="5"/>
    </row>
    <row r="17" spans="1:13" s="60" customFormat="1" ht="18" x14ac:dyDescent="0.2"/>
    <row r="18" spans="1:13" s="73" customFormat="1" ht="18" x14ac:dyDescent="0.2">
      <c r="A18" s="243" t="s">
        <v>99</v>
      </c>
      <c r="B18" s="244"/>
      <c r="C18" s="245"/>
      <c r="D18" s="245"/>
      <c r="E18" s="13"/>
      <c r="F18" s="72"/>
    </row>
    <row r="19" spans="1:13" s="73" customFormat="1" ht="82.5" customHeight="1" x14ac:dyDescent="0.2">
      <c r="A19" s="70" t="s">
        <v>21</v>
      </c>
      <c r="B19" s="104" t="s">
        <v>197</v>
      </c>
      <c r="C19" s="40">
        <v>3500</v>
      </c>
      <c r="D19" s="28">
        <v>0</v>
      </c>
      <c r="E19" s="46">
        <f t="shared" ref="E19:E26" si="0">D19*C19</f>
        <v>0</v>
      </c>
      <c r="F19" s="72"/>
    </row>
    <row r="20" spans="1:13" s="73" customFormat="1" ht="84" customHeight="1" x14ac:dyDescent="0.2">
      <c r="A20" s="70" t="s">
        <v>22</v>
      </c>
      <c r="B20" s="124" t="s">
        <v>196</v>
      </c>
      <c r="C20" s="40">
        <v>3500</v>
      </c>
      <c r="D20" s="28">
        <v>0</v>
      </c>
      <c r="E20" s="46">
        <f t="shared" si="0"/>
        <v>0</v>
      </c>
      <c r="F20" s="72"/>
    </row>
    <row r="21" spans="1:13" s="73" customFormat="1" ht="87" customHeight="1" x14ac:dyDescent="0.2">
      <c r="A21" s="70" t="s">
        <v>23</v>
      </c>
      <c r="B21" s="124" t="s">
        <v>195</v>
      </c>
      <c r="C21" s="40">
        <v>3500</v>
      </c>
      <c r="D21" s="28">
        <v>0</v>
      </c>
      <c r="E21" s="46">
        <f t="shared" si="0"/>
        <v>0</v>
      </c>
      <c r="F21" s="72"/>
    </row>
    <row r="22" spans="1:13" s="68" customFormat="1" ht="69.75" customHeight="1" x14ac:dyDescent="0.2">
      <c r="A22" s="70" t="s">
        <v>24</v>
      </c>
      <c r="B22" s="124" t="s">
        <v>331</v>
      </c>
      <c r="C22" s="41">
        <v>7500</v>
      </c>
      <c r="D22" s="29">
        <v>0</v>
      </c>
      <c r="E22" s="14">
        <f t="shared" si="0"/>
        <v>0</v>
      </c>
      <c r="F22" s="74"/>
    </row>
    <row r="23" spans="1:13" s="68" customFormat="1" ht="74.25" customHeight="1" x14ac:dyDescent="0.2">
      <c r="A23" s="70" t="s">
        <v>25</v>
      </c>
      <c r="B23" s="124" t="s">
        <v>332</v>
      </c>
      <c r="C23" s="42">
        <v>7500</v>
      </c>
      <c r="D23" s="28">
        <v>0</v>
      </c>
      <c r="E23" s="46">
        <f t="shared" si="0"/>
        <v>0</v>
      </c>
      <c r="F23" s="74"/>
    </row>
    <row r="24" spans="1:13" s="68" customFormat="1" ht="99" customHeight="1" x14ac:dyDescent="0.2">
      <c r="A24" s="70" t="s">
        <v>253</v>
      </c>
      <c r="B24" s="125" t="s">
        <v>211</v>
      </c>
      <c r="C24" s="42">
        <v>950</v>
      </c>
      <c r="D24" s="28">
        <v>0</v>
      </c>
      <c r="E24" s="46">
        <f t="shared" si="0"/>
        <v>0</v>
      </c>
      <c r="F24" s="74"/>
    </row>
    <row r="25" spans="1:13" s="68" customFormat="1" ht="43.15" customHeight="1" x14ac:dyDescent="0.2">
      <c r="A25" s="70" t="s">
        <v>66</v>
      </c>
      <c r="B25" s="104" t="s">
        <v>100</v>
      </c>
      <c r="C25" s="40">
        <v>53500</v>
      </c>
      <c r="D25" s="28">
        <v>0</v>
      </c>
      <c r="E25" s="46">
        <f t="shared" si="0"/>
        <v>0</v>
      </c>
      <c r="F25" s="1"/>
      <c r="G25" s="2"/>
      <c r="H25" s="71"/>
      <c r="I25" s="3"/>
      <c r="J25" s="4"/>
      <c r="K25" s="5"/>
      <c r="L25" s="4"/>
      <c r="M25" s="5"/>
    </row>
    <row r="26" spans="1:13" s="73" customFormat="1" ht="43.15" customHeight="1" x14ac:dyDescent="0.2">
      <c r="A26" s="70" t="s">
        <v>67</v>
      </c>
      <c r="B26" s="104" t="s">
        <v>101</v>
      </c>
      <c r="C26" s="40">
        <v>72500</v>
      </c>
      <c r="D26" s="122">
        <v>0</v>
      </c>
      <c r="E26" s="46">
        <f t="shared" si="0"/>
        <v>0</v>
      </c>
    </row>
    <row r="27" spans="1:13" s="60" customFormat="1" ht="18" x14ac:dyDescent="0.2"/>
    <row r="28" spans="1:13" s="73" customFormat="1" ht="18" x14ac:dyDescent="0.2">
      <c r="A28" s="243" t="s">
        <v>102</v>
      </c>
      <c r="B28" s="244"/>
      <c r="C28" s="275" t="s">
        <v>16</v>
      </c>
      <c r="D28" s="276"/>
      <c r="E28" s="6" t="s">
        <v>3</v>
      </c>
      <c r="F28" s="7"/>
    </row>
    <row r="29" spans="1:13" s="68" customFormat="1" ht="45" customHeight="1" x14ac:dyDescent="0.2">
      <c r="A29" s="70" t="s">
        <v>20</v>
      </c>
      <c r="B29" s="76" t="s">
        <v>103</v>
      </c>
      <c r="C29" s="248" t="s">
        <v>0</v>
      </c>
      <c r="D29" s="249"/>
      <c r="E29" s="8" t="s">
        <v>0</v>
      </c>
    </row>
    <row r="30" spans="1:13" s="68" customFormat="1" ht="45" customHeight="1" x14ac:dyDescent="0.2">
      <c r="A30" s="70" t="s">
        <v>72</v>
      </c>
      <c r="B30" s="78" t="s">
        <v>104</v>
      </c>
      <c r="C30" s="248" t="s">
        <v>0</v>
      </c>
      <c r="D30" s="249"/>
      <c r="E30" s="8" t="s">
        <v>0</v>
      </c>
    </row>
    <row r="31" spans="1:13" s="68" customFormat="1" ht="45" customHeight="1" x14ac:dyDescent="0.2">
      <c r="A31" s="70" t="s">
        <v>73</v>
      </c>
      <c r="B31" s="78" t="s">
        <v>105</v>
      </c>
      <c r="C31" s="248" t="s">
        <v>0</v>
      </c>
      <c r="D31" s="249"/>
      <c r="E31" s="8" t="s">
        <v>0</v>
      </c>
    </row>
    <row r="32" spans="1:13" s="68" customFormat="1" ht="45" customHeight="1" x14ac:dyDescent="0.2">
      <c r="A32" s="70" t="s">
        <v>74</v>
      </c>
      <c r="B32" s="78" t="s">
        <v>106</v>
      </c>
      <c r="C32" s="248" t="s">
        <v>0</v>
      </c>
      <c r="D32" s="249"/>
      <c r="E32" s="8" t="s">
        <v>0</v>
      </c>
    </row>
    <row r="33" spans="1:5" s="68" customFormat="1" ht="45" customHeight="1" x14ac:dyDescent="0.2">
      <c r="A33" s="70" t="s">
        <v>75</v>
      </c>
      <c r="B33" s="78" t="s">
        <v>337</v>
      </c>
      <c r="C33" s="248" t="s">
        <v>0</v>
      </c>
      <c r="D33" s="249"/>
      <c r="E33" s="8" t="s">
        <v>0</v>
      </c>
    </row>
    <row r="34" spans="1:5" s="68" customFormat="1" ht="45" customHeight="1" x14ac:dyDescent="0.2">
      <c r="A34" s="70" t="s">
        <v>76</v>
      </c>
      <c r="B34" s="126" t="s">
        <v>198</v>
      </c>
      <c r="C34" s="248" t="s">
        <v>0</v>
      </c>
      <c r="D34" s="249"/>
      <c r="E34" s="8" t="s">
        <v>0</v>
      </c>
    </row>
    <row r="35" spans="1:5" s="68" customFormat="1" ht="45" customHeight="1" x14ac:dyDescent="0.2">
      <c r="A35" s="70" t="s">
        <v>77</v>
      </c>
      <c r="B35" s="78" t="s">
        <v>107</v>
      </c>
      <c r="C35" s="248" t="s">
        <v>0</v>
      </c>
      <c r="D35" s="249"/>
      <c r="E35" s="8" t="s">
        <v>0</v>
      </c>
    </row>
    <row r="36" spans="1:5" s="68" customFormat="1" ht="45" customHeight="1" x14ac:dyDescent="0.2">
      <c r="A36" s="70" t="s">
        <v>78</v>
      </c>
      <c r="B36" s="79" t="s">
        <v>108</v>
      </c>
      <c r="C36" s="248" t="s">
        <v>0</v>
      </c>
      <c r="D36" s="249"/>
      <c r="E36" s="8" t="s">
        <v>0</v>
      </c>
    </row>
    <row r="37" spans="1:5" s="68" customFormat="1" ht="45" customHeight="1" x14ac:dyDescent="0.2">
      <c r="A37" s="70" t="s">
        <v>79</v>
      </c>
      <c r="B37" s="78" t="s">
        <v>199</v>
      </c>
      <c r="C37" s="248" t="s">
        <v>0</v>
      </c>
      <c r="D37" s="249"/>
      <c r="E37" s="8" t="s">
        <v>0</v>
      </c>
    </row>
    <row r="38" spans="1:5" s="68" customFormat="1" ht="45" customHeight="1" x14ac:dyDescent="0.2">
      <c r="A38" s="70" t="s">
        <v>80</v>
      </c>
      <c r="B38" s="78" t="s">
        <v>200</v>
      </c>
      <c r="C38" s="248" t="s">
        <v>0</v>
      </c>
      <c r="D38" s="249"/>
      <c r="E38" s="8" t="s">
        <v>0</v>
      </c>
    </row>
    <row r="39" spans="1:5" s="68" customFormat="1" ht="45" customHeight="1" x14ac:dyDescent="0.2">
      <c r="A39" s="70" t="s">
        <v>81</v>
      </c>
      <c r="B39" s="78" t="s">
        <v>201</v>
      </c>
      <c r="C39" s="248" t="s">
        <v>0</v>
      </c>
      <c r="D39" s="249"/>
      <c r="E39" s="8" t="s">
        <v>0</v>
      </c>
    </row>
    <row r="40" spans="1:5" s="68" customFormat="1" ht="45" customHeight="1" x14ac:dyDescent="0.2">
      <c r="A40" s="70" t="s">
        <v>82</v>
      </c>
      <c r="B40" s="79" t="s">
        <v>109</v>
      </c>
      <c r="C40" s="248" t="s">
        <v>0</v>
      </c>
      <c r="D40" s="249"/>
      <c r="E40" s="8" t="s">
        <v>0</v>
      </c>
    </row>
    <row r="41" spans="1:5" s="68" customFormat="1" ht="45" customHeight="1" x14ac:dyDescent="0.2">
      <c r="A41" s="70" t="s">
        <v>83</v>
      </c>
      <c r="B41" s="78" t="s">
        <v>110</v>
      </c>
      <c r="C41" s="248" t="s">
        <v>0</v>
      </c>
      <c r="D41" s="249"/>
      <c r="E41" s="8" t="s">
        <v>0</v>
      </c>
    </row>
    <row r="42" spans="1:5" s="68" customFormat="1" ht="45" customHeight="1" x14ac:dyDescent="0.2">
      <c r="A42" s="70" t="s">
        <v>84</v>
      </c>
      <c r="B42" s="78" t="s">
        <v>111</v>
      </c>
      <c r="C42" s="248" t="s">
        <v>0</v>
      </c>
      <c r="D42" s="249"/>
      <c r="E42" s="8" t="s">
        <v>0</v>
      </c>
    </row>
    <row r="43" spans="1:5" s="68" customFormat="1" ht="45" customHeight="1" x14ac:dyDescent="0.2">
      <c r="A43" s="70" t="s">
        <v>85</v>
      </c>
      <c r="B43" s="78" t="s">
        <v>310</v>
      </c>
      <c r="C43" s="248" t="s">
        <v>0</v>
      </c>
      <c r="D43" s="249"/>
      <c r="E43" s="8" t="s">
        <v>0</v>
      </c>
    </row>
    <row r="44" spans="1:5" s="68" customFormat="1" ht="45" customHeight="1" x14ac:dyDescent="0.2">
      <c r="A44" s="70" t="s">
        <v>86</v>
      </c>
      <c r="B44" s="78" t="s">
        <v>112</v>
      </c>
      <c r="C44" s="248" t="s">
        <v>0</v>
      </c>
      <c r="D44" s="249"/>
      <c r="E44" s="8" t="s">
        <v>0</v>
      </c>
    </row>
    <row r="45" spans="1:5" s="68" customFormat="1" ht="45" customHeight="1" x14ac:dyDescent="0.2">
      <c r="A45" s="70" t="s">
        <v>87</v>
      </c>
      <c r="B45" s="78" t="s">
        <v>113</v>
      </c>
      <c r="C45" s="248" t="s">
        <v>0</v>
      </c>
      <c r="D45" s="249"/>
      <c r="E45" s="8" t="s">
        <v>0</v>
      </c>
    </row>
    <row r="46" spans="1:5" s="68" customFormat="1" ht="45" customHeight="1" x14ac:dyDescent="0.2">
      <c r="A46" s="70" t="s">
        <v>88</v>
      </c>
      <c r="B46" s="78" t="s">
        <v>202</v>
      </c>
      <c r="C46" s="248" t="s">
        <v>0</v>
      </c>
      <c r="D46" s="249"/>
      <c r="E46" s="8" t="s">
        <v>0</v>
      </c>
    </row>
    <row r="47" spans="1:5" s="68" customFormat="1" ht="45" customHeight="1" x14ac:dyDescent="0.2">
      <c r="A47" s="70" t="s">
        <v>89</v>
      </c>
      <c r="B47" s="79" t="s">
        <v>114</v>
      </c>
      <c r="C47" s="9"/>
      <c r="D47" s="10"/>
      <c r="E47" s="8" t="s">
        <v>0</v>
      </c>
    </row>
    <row r="48" spans="1:5" s="68" customFormat="1" ht="45" customHeight="1" x14ac:dyDescent="0.2">
      <c r="A48" s="70" t="s">
        <v>308</v>
      </c>
      <c r="B48" s="79" t="s">
        <v>307</v>
      </c>
      <c r="C48" s="9"/>
      <c r="D48" s="10"/>
      <c r="E48" s="8" t="s">
        <v>0</v>
      </c>
    </row>
    <row r="49" spans="1:6" s="68" customFormat="1" ht="45" customHeight="1" x14ac:dyDescent="0.2">
      <c r="A49" s="70" t="s">
        <v>90</v>
      </c>
      <c r="B49" s="79" t="s">
        <v>203</v>
      </c>
      <c r="C49" s="9"/>
      <c r="D49" s="10"/>
      <c r="E49" s="8" t="s">
        <v>0</v>
      </c>
    </row>
    <row r="50" spans="1:6" s="68" customFormat="1" ht="45" customHeight="1" x14ac:dyDescent="0.2">
      <c r="A50" s="70" t="s">
        <v>68</v>
      </c>
      <c r="B50" s="82" t="s">
        <v>115</v>
      </c>
      <c r="C50" s="11"/>
      <c r="D50" s="10"/>
      <c r="E50" s="8" t="s">
        <v>0</v>
      </c>
    </row>
    <row r="51" spans="1:6" s="68" customFormat="1" ht="76.5" customHeight="1" x14ac:dyDescent="0.2">
      <c r="A51" s="70" t="s">
        <v>69</v>
      </c>
      <c r="B51" s="105" t="s">
        <v>309</v>
      </c>
      <c r="C51" s="11"/>
      <c r="D51" s="10"/>
      <c r="E51" s="8" t="s">
        <v>0</v>
      </c>
    </row>
    <row r="52" spans="1:6" s="68" customFormat="1" ht="45" customHeight="1" x14ac:dyDescent="0.2">
      <c r="A52" s="70" t="s">
        <v>70</v>
      </c>
      <c r="B52" s="79" t="s">
        <v>411</v>
      </c>
      <c r="C52" s="9"/>
      <c r="D52" s="10"/>
      <c r="E52" s="8" t="s">
        <v>0</v>
      </c>
      <c r="F52" s="106"/>
    </row>
    <row r="53" spans="1:6" s="68" customFormat="1" ht="45" customHeight="1" x14ac:dyDescent="0.2">
      <c r="A53" s="70" t="s">
        <v>71</v>
      </c>
      <c r="B53" s="82" t="s">
        <v>116</v>
      </c>
      <c r="C53" s="9"/>
      <c r="D53" s="10"/>
      <c r="E53" s="8" t="s">
        <v>0</v>
      </c>
    </row>
    <row r="54" spans="1:6" s="68" customFormat="1" ht="45" customHeight="1" x14ac:dyDescent="0.2">
      <c r="A54" s="70" t="s">
        <v>225</v>
      </c>
      <c r="B54" s="79" t="s">
        <v>117</v>
      </c>
      <c r="C54" s="9"/>
      <c r="D54" s="10"/>
      <c r="E54" s="12" t="s">
        <v>0</v>
      </c>
      <c r="F54" s="74"/>
    </row>
    <row r="55" spans="1:6" s="68" customFormat="1" ht="15.75" x14ac:dyDescent="0.2">
      <c r="A55" s="107"/>
      <c r="D55" s="80"/>
      <c r="E55" s="108"/>
      <c r="F55" s="74"/>
    </row>
    <row r="56" spans="1:6" s="73" customFormat="1" ht="18" x14ac:dyDescent="0.2">
      <c r="A56" s="243" t="s">
        <v>118</v>
      </c>
      <c r="B56" s="244"/>
      <c r="C56" s="245"/>
      <c r="D56" s="245"/>
      <c r="E56" s="13"/>
      <c r="F56" s="72"/>
    </row>
    <row r="57" spans="1:6" s="194" customFormat="1" ht="45" customHeight="1" x14ac:dyDescent="0.2">
      <c r="A57" s="81" t="s">
        <v>379</v>
      </c>
      <c r="B57" s="196" t="s">
        <v>354</v>
      </c>
      <c r="C57" s="205" t="s">
        <v>340</v>
      </c>
      <c r="D57" s="192">
        <v>0</v>
      </c>
      <c r="E57" s="46"/>
      <c r="F57" s="193"/>
    </row>
    <row r="58" spans="1:6" s="68" customFormat="1" ht="76.5" customHeight="1" x14ac:dyDescent="0.2">
      <c r="A58" s="81" t="s">
        <v>380</v>
      </c>
      <c r="B58" s="207" t="s">
        <v>364</v>
      </c>
      <c r="C58" s="46">
        <v>33000</v>
      </c>
      <c r="D58" s="28">
        <v>0</v>
      </c>
      <c r="E58" s="46">
        <f t="shared" ref="E58:E61" si="1">D58*C58</f>
        <v>0</v>
      </c>
      <c r="F58" s="109"/>
    </row>
    <row r="59" spans="1:6" s="68" customFormat="1" ht="45" customHeight="1" x14ac:dyDescent="0.2">
      <c r="A59" s="81" t="s">
        <v>30</v>
      </c>
      <c r="B59" s="93" t="s">
        <v>119</v>
      </c>
      <c r="C59" s="46">
        <v>14500</v>
      </c>
      <c r="D59" s="28">
        <v>0</v>
      </c>
      <c r="E59" s="46">
        <f t="shared" si="1"/>
        <v>0</v>
      </c>
      <c r="F59" s="109"/>
    </row>
    <row r="60" spans="1:6" s="68" customFormat="1" ht="81.599999999999994" customHeight="1" x14ac:dyDescent="0.2">
      <c r="A60" s="81" t="s">
        <v>218</v>
      </c>
      <c r="B60" s="93" t="s">
        <v>219</v>
      </c>
      <c r="C60" s="46">
        <v>14800</v>
      </c>
      <c r="D60" s="28">
        <v>0</v>
      </c>
      <c r="E60" s="46">
        <f t="shared" si="1"/>
        <v>0</v>
      </c>
      <c r="F60" s="109"/>
    </row>
    <row r="61" spans="1:6" s="68" customFormat="1" ht="57" customHeight="1" x14ac:dyDescent="0.2">
      <c r="A61" s="81" t="s">
        <v>381</v>
      </c>
      <c r="B61" s="93" t="s">
        <v>322</v>
      </c>
      <c r="C61" s="46">
        <v>20800</v>
      </c>
      <c r="D61" s="28">
        <v>0</v>
      </c>
      <c r="E61" s="46">
        <f t="shared" si="1"/>
        <v>0</v>
      </c>
      <c r="F61" s="109"/>
    </row>
    <row r="62" spans="1:6" s="68" customFormat="1" ht="18" x14ac:dyDescent="0.2">
      <c r="A62" s="110"/>
      <c r="B62" s="94"/>
      <c r="C62" s="15"/>
      <c r="D62" s="16"/>
      <c r="E62" s="17"/>
      <c r="F62" s="74"/>
    </row>
    <row r="63" spans="1:6" s="73" customFormat="1" ht="18" x14ac:dyDescent="0.2">
      <c r="A63" s="283" t="s">
        <v>184</v>
      </c>
      <c r="B63" s="284"/>
      <c r="C63" s="245"/>
      <c r="D63" s="245"/>
      <c r="E63" s="13"/>
      <c r="F63" s="72"/>
    </row>
    <row r="64" spans="1:6" s="68" customFormat="1" ht="45" customHeight="1" x14ac:dyDescent="0.2">
      <c r="A64" s="70" t="s">
        <v>32</v>
      </c>
      <c r="B64" s="111" t="s">
        <v>120</v>
      </c>
      <c r="C64" s="14">
        <v>6800</v>
      </c>
      <c r="D64" s="28">
        <v>0</v>
      </c>
      <c r="E64" s="46">
        <f t="shared" ref="E64:E75" si="2">D64*C64</f>
        <v>0</v>
      </c>
      <c r="F64" s="74"/>
    </row>
    <row r="65" spans="1:6" s="194" customFormat="1" ht="45" customHeight="1" x14ac:dyDescent="0.2">
      <c r="A65" s="81" t="s">
        <v>321</v>
      </c>
      <c r="B65" s="218" t="s">
        <v>382</v>
      </c>
      <c r="C65" s="204">
        <v>9600</v>
      </c>
      <c r="D65" s="28">
        <v>0</v>
      </c>
      <c r="E65" s="46">
        <f t="shared" si="2"/>
        <v>0</v>
      </c>
      <c r="F65" s="197"/>
    </row>
    <row r="66" spans="1:6" s="68" customFormat="1" ht="45" customHeight="1" x14ac:dyDescent="0.2">
      <c r="A66" s="70" t="s">
        <v>31</v>
      </c>
      <c r="B66" s="93" t="s">
        <v>121</v>
      </c>
      <c r="C66" s="46">
        <v>5200</v>
      </c>
      <c r="D66" s="28">
        <v>0</v>
      </c>
      <c r="E66" s="46">
        <f t="shared" si="2"/>
        <v>0</v>
      </c>
      <c r="F66" s="74"/>
    </row>
    <row r="67" spans="1:6" s="68" customFormat="1" ht="45" customHeight="1" x14ac:dyDescent="0.2">
      <c r="A67" s="70" t="s">
        <v>33</v>
      </c>
      <c r="B67" s="93" t="s">
        <v>122</v>
      </c>
      <c r="C67" s="46">
        <v>3400</v>
      </c>
      <c r="D67" s="28">
        <v>0</v>
      </c>
      <c r="E67" s="46">
        <f t="shared" si="2"/>
        <v>0</v>
      </c>
      <c r="F67" s="74"/>
    </row>
    <row r="68" spans="1:6" s="68" customFormat="1" ht="75.75" customHeight="1" x14ac:dyDescent="0.2">
      <c r="A68" s="70" t="s">
        <v>34</v>
      </c>
      <c r="B68" s="93" t="s">
        <v>323</v>
      </c>
      <c r="C68" s="39">
        <v>9800</v>
      </c>
      <c r="D68" s="28">
        <v>0</v>
      </c>
      <c r="E68" s="46">
        <f t="shared" si="2"/>
        <v>0</v>
      </c>
      <c r="F68" s="74"/>
    </row>
    <row r="69" spans="1:6" s="194" customFormat="1" ht="45" customHeight="1" x14ac:dyDescent="0.2">
      <c r="A69" s="81" t="s">
        <v>35</v>
      </c>
      <c r="B69" s="183" t="s">
        <v>427</v>
      </c>
      <c r="C69" s="204">
        <v>2900</v>
      </c>
      <c r="D69" s="28">
        <v>0</v>
      </c>
      <c r="E69" s="46">
        <f t="shared" si="2"/>
        <v>0</v>
      </c>
      <c r="F69" s="197"/>
    </row>
    <row r="70" spans="1:6" s="68" customFormat="1" ht="75" customHeight="1" x14ac:dyDescent="0.2">
      <c r="A70" s="70" t="s">
        <v>36</v>
      </c>
      <c r="B70" s="93" t="s">
        <v>284</v>
      </c>
      <c r="C70" s="39">
        <v>2750</v>
      </c>
      <c r="D70" s="28">
        <v>0</v>
      </c>
      <c r="E70" s="46">
        <f t="shared" si="2"/>
        <v>0</v>
      </c>
      <c r="F70" s="74"/>
    </row>
    <row r="71" spans="1:6" s="68" customFormat="1" ht="43.5" customHeight="1" x14ac:dyDescent="0.2">
      <c r="A71" s="70" t="s">
        <v>37</v>
      </c>
      <c r="B71" s="93" t="s">
        <v>123</v>
      </c>
      <c r="C71" s="39">
        <v>8150</v>
      </c>
      <c r="D71" s="28">
        <v>0</v>
      </c>
      <c r="E71" s="46">
        <f t="shared" si="2"/>
        <v>0</v>
      </c>
      <c r="F71" s="74"/>
    </row>
    <row r="72" spans="1:6" s="68" customFormat="1" ht="45" customHeight="1" x14ac:dyDescent="0.2">
      <c r="A72" s="81" t="s">
        <v>226</v>
      </c>
      <c r="B72" s="183" t="s">
        <v>398</v>
      </c>
      <c r="C72" s="204">
        <v>765</v>
      </c>
      <c r="D72" s="28">
        <v>0</v>
      </c>
      <c r="E72" s="46">
        <f t="shared" si="2"/>
        <v>0</v>
      </c>
      <c r="F72" s="74"/>
    </row>
    <row r="73" spans="1:6" s="68" customFormat="1" ht="45" customHeight="1" x14ac:dyDescent="0.2">
      <c r="A73" s="81" t="s">
        <v>227</v>
      </c>
      <c r="B73" s="183" t="s">
        <v>399</v>
      </c>
      <c r="C73" s="204">
        <v>705</v>
      </c>
      <c r="D73" s="28">
        <v>0</v>
      </c>
      <c r="E73" s="46">
        <f t="shared" si="2"/>
        <v>0</v>
      </c>
      <c r="F73" s="74"/>
    </row>
    <row r="74" spans="1:6" s="68" customFormat="1" ht="45" customHeight="1" x14ac:dyDescent="0.2">
      <c r="A74" s="81" t="s">
        <v>243</v>
      </c>
      <c r="B74" s="183" t="s">
        <v>400</v>
      </c>
      <c r="C74" s="204">
        <v>900</v>
      </c>
      <c r="D74" s="28">
        <v>0</v>
      </c>
      <c r="E74" s="46">
        <f t="shared" si="2"/>
        <v>0</v>
      </c>
      <c r="F74" s="74"/>
    </row>
    <row r="75" spans="1:6" s="68" customFormat="1" ht="45" customHeight="1" x14ac:dyDescent="0.2">
      <c r="A75" s="81" t="s">
        <v>327</v>
      </c>
      <c r="B75" s="188" t="s">
        <v>338</v>
      </c>
      <c r="C75" s="204">
        <v>255</v>
      </c>
      <c r="D75" s="28">
        <v>0</v>
      </c>
      <c r="E75" s="46">
        <f t="shared" si="2"/>
        <v>0</v>
      </c>
      <c r="F75" s="74"/>
    </row>
    <row r="76" spans="1:6" ht="14.45" customHeight="1" x14ac:dyDescent="0.25">
      <c r="A76" s="50"/>
      <c r="B76" s="112"/>
      <c r="D76" s="49"/>
      <c r="E76" s="17"/>
      <c r="F76" s="74"/>
    </row>
    <row r="77" spans="1:6" s="84" customFormat="1" ht="18" x14ac:dyDescent="0.25">
      <c r="A77" s="243" t="s">
        <v>302</v>
      </c>
      <c r="B77" s="244"/>
      <c r="C77" s="245"/>
      <c r="D77" s="245"/>
      <c r="E77" s="13"/>
      <c r="F77" s="75"/>
    </row>
    <row r="78" spans="1:6" s="68" customFormat="1" ht="60.6" customHeight="1" x14ac:dyDescent="0.2">
      <c r="A78" s="70" t="s">
        <v>370</v>
      </c>
      <c r="B78" s="89" t="s">
        <v>408</v>
      </c>
      <c r="C78" s="14">
        <v>1300</v>
      </c>
      <c r="D78" s="28">
        <v>0</v>
      </c>
      <c r="E78" s="46">
        <f t="shared" ref="E78:E84" si="3">D78*C78</f>
        <v>0</v>
      </c>
      <c r="F78" s="74"/>
    </row>
    <row r="79" spans="1:6" s="68" customFormat="1" ht="60.6" customHeight="1" x14ac:dyDescent="0.2">
      <c r="A79" s="70" t="s">
        <v>371</v>
      </c>
      <c r="B79" s="89" t="s">
        <v>401</v>
      </c>
      <c r="C79" s="14">
        <v>2280</v>
      </c>
      <c r="D79" s="28">
        <v>0</v>
      </c>
      <c r="E79" s="46">
        <f t="shared" si="3"/>
        <v>0</v>
      </c>
      <c r="F79" s="74"/>
    </row>
    <row r="80" spans="1:6" s="68" customFormat="1" ht="45" customHeight="1" x14ac:dyDescent="0.2">
      <c r="A80" s="70" t="s">
        <v>38</v>
      </c>
      <c r="B80" s="82" t="s">
        <v>285</v>
      </c>
      <c r="C80" s="46">
        <v>950</v>
      </c>
      <c r="D80" s="28">
        <v>0</v>
      </c>
      <c r="E80" s="46">
        <f t="shared" si="3"/>
        <v>0</v>
      </c>
      <c r="F80" s="74"/>
    </row>
    <row r="81" spans="1:6" s="68" customFormat="1" ht="45" customHeight="1" x14ac:dyDescent="0.2">
      <c r="A81" s="81" t="s">
        <v>339</v>
      </c>
      <c r="B81" s="183" t="s">
        <v>402</v>
      </c>
      <c r="C81" s="46">
        <v>2000</v>
      </c>
      <c r="D81" s="28">
        <v>0</v>
      </c>
      <c r="E81" s="46">
        <f t="shared" si="3"/>
        <v>0</v>
      </c>
      <c r="F81" s="74"/>
    </row>
    <row r="82" spans="1:6" s="68" customFormat="1" ht="62.25" customHeight="1" x14ac:dyDescent="0.2">
      <c r="A82" s="81" t="s">
        <v>39</v>
      </c>
      <c r="B82" s="183" t="s">
        <v>403</v>
      </c>
      <c r="C82" s="46">
        <v>3300</v>
      </c>
      <c r="D82" s="28">
        <v>0</v>
      </c>
      <c r="E82" s="46">
        <f t="shared" si="3"/>
        <v>0</v>
      </c>
      <c r="F82" s="74"/>
    </row>
    <row r="83" spans="1:6" s="68" customFormat="1" ht="69" customHeight="1" x14ac:dyDescent="0.2">
      <c r="A83" s="70" t="s">
        <v>286</v>
      </c>
      <c r="B83" s="79" t="s">
        <v>210</v>
      </c>
      <c r="C83" s="46">
        <v>1600</v>
      </c>
      <c r="D83" s="28">
        <v>0</v>
      </c>
      <c r="E83" s="46">
        <f t="shared" si="3"/>
        <v>0</v>
      </c>
      <c r="F83" s="74"/>
    </row>
    <row r="84" spans="1:6" ht="45" customHeight="1" x14ac:dyDescent="0.25">
      <c r="A84" s="70" t="s">
        <v>40</v>
      </c>
      <c r="B84" s="79" t="s">
        <v>333</v>
      </c>
      <c r="C84" s="46">
        <v>325</v>
      </c>
      <c r="D84" s="28">
        <v>0</v>
      </c>
      <c r="E84" s="46">
        <f t="shared" si="3"/>
        <v>0</v>
      </c>
      <c r="F84" s="74"/>
    </row>
    <row r="85" spans="1:6" ht="45" customHeight="1" x14ac:dyDescent="0.25">
      <c r="A85" s="70" t="s">
        <v>311</v>
      </c>
      <c r="B85" s="79" t="s">
        <v>312</v>
      </c>
      <c r="C85" s="46" t="s">
        <v>340</v>
      </c>
      <c r="D85" s="28">
        <v>0</v>
      </c>
      <c r="E85" s="46"/>
      <c r="F85" s="74"/>
    </row>
    <row r="86" spans="1:6" s="68" customFormat="1" ht="18" x14ac:dyDescent="0.2">
      <c r="B86" s="85"/>
      <c r="D86" s="80"/>
      <c r="E86" s="17"/>
      <c r="F86" s="74"/>
    </row>
    <row r="87" spans="1:6" s="73" customFormat="1" ht="47.45" customHeight="1" x14ac:dyDescent="0.2">
      <c r="A87" s="279" t="s">
        <v>318</v>
      </c>
      <c r="B87" s="280"/>
      <c r="C87" s="281"/>
      <c r="D87" s="281"/>
      <c r="E87" s="186"/>
      <c r="F87" s="75"/>
    </row>
    <row r="88" spans="1:6" s="68" customFormat="1" ht="45" customHeight="1" x14ac:dyDescent="0.2">
      <c r="A88" s="176" t="s">
        <v>41</v>
      </c>
      <c r="B88" s="86" t="s">
        <v>220</v>
      </c>
      <c r="C88" s="14">
        <v>28000</v>
      </c>
      <c r="D88" s="28">
        <v>0</v>
      </c>
      <c r="E88" s="14">
        <f>D88*C88</f>
        <v>0</v>
      </c>
      <c r="F88" s="74"/>
    </row>
    <row r="89" spans="1:6" s="90" customFormat="1" ht="46.9" customHeight="1" x14ac:dyDescent="0.2">
      <c r="A89" s="176" t="s">
        <v>313</v>
      </c>
      <c r="B89" s="76" t="s">
        <v>316</v>
      </c>
      <c r="C89" s="46" t="s">
        <v>340</v>
      </c>
      <c r="D89" s="28">
        <v>0</v>
      </c>
      <c r="E89" s="14"/>
      <c r="F89" s="113"/>
    </row>
    <row r="90" spans="1:6" s="68" customFormat="1" ht="100.5" customHeight="1" x14ac:dyDescent="0.2">
      <c r="A90" s="176" t="s">
        <v>328</v>
      </c>
      <c r="B90" s="78" t="s">
        <v>407</v>
      </c>
      <c r="C90" s="46">
        <v>56980</v>
      </c>
      <c r="D90" s="28">
        <v>0</v>
      </c>
      <c r="E90" s="14">
        <f t="shared" ref="E90:E111" si="4">D90*C90</f>
        <v>0</v>
      </c>
      <c r="F90" s="74"/>
    </row>
    <row r="91" spans="1:6" s="68" customFormat="1" ht="91.9" customHeight="1" x14ac:dyDescent="0.2">
      <c r="A91" s="176" t="s">
        <v>329</v>
      </c>
      <c r="B91" s="188" t="s">
        <v>358</v>
      </c>
      <c r="C91" s="46">
        <v>56980</v>
      </c>
      <c r="D91" s="28">
        <v>0</v>
      </c>
      <c r="E91" s="14">
        <f t="shared" si="4"/>
        <v>0</v>
      </c>
      <c r="F91" s="74"/>
    </row>
    <row r="92" spans="1:6" s="68" customFormat="1" ht="91.9" customHeight="1" x14ac:dyDescent="0.2">
      <c r="A92" s="176" t="s">
        <v>330</v>
      </c>
      <c r="B92" s="188" t="s">
        <v>357</v>
      </c>
      <c r="C92" s="46">
        <v>56980</v>
      </c>
      <c r="D92" s="28">
        <v>0</v>
      </c>
      <c r="E92" s="14">
        <f t="shared" si="4"/>
        <v>0</v>
      </c>
      <c r="F92" s="74"/>
    </row>
    <row r="93" spans="1:6" s="68" customFormat="1" ht="91.9" customHeight="1" x14ac:dyDescent="0.2">
      <c r="A93" s="176" t="s">
        <v>326</v>
      </c>
      <c r="B93" s="188" t="s">
        <v>334</v>
      </c>
      <c r="C93" s="46">
        <v>8210</v>
      </c>
      <c r="D93" s="28">
        <v>0</v>
      </c>
      <c r="E93" s="14">
        <f t="shared" si="4"/>
        <v>0</v>
      </c>
      <c r="F93" s="74"/>
    </row>
    <row r="94" spans="1:6" s="68" customFormat="1" ht="45" customHeight="1" x14ac:dyDescent="0.2">
      <c r="A94" s="176" t="s">
        <v>272</v>
      </c>
      <c r="B94" s="78" t="s">
        <v>124</v>
      </c>
      <c r="C94" s="46">
        <v>16200</v>
      </c>
      <c r="D94" s="28">
        <v>0</v>
      </c>
      <c r="E94" s="14">
        <f t="shared" si="4"/>
        <v>0</v>
      </c>
      <c r="F94" s="74"/>
    </row>
    <row r="95" spans="1:6" s="68" customFormat="1" ht="45" customHeight="1" x14ac:dyDescent="0.2">
      <c r="A95" s="176" t="s">
        <v>228</v>
      </c>
      <c r="B95" s="79" t="s">
        <v>125</v>
      </c>
      <c r="C95" s="46">
        <v>15200</v>
      </c>
      <c r="D95" s="28">
        <v>0</v>
      </c>
      <c r="E95" s="14">
        <f t="shared" si="4"/>
        <v>0</v>
      </c>
      <c r="F95" s="74"/>
    </row>
    <row r="96" spans="1:6" s="68" customFormat="1" ht="45" customHeight="1" x14ac:dyDescent="0.2">
      <c r="A96" s="176" t="s">
        <v>229</v>
      </c>
      <c r="B96" s="79" t="s">
        <v>239</v>
      </c>
      <c r="C96" s="46">
        <v>17000</v>
      </c>
      <c r="D96" s="28">
        <v>0</v>
      </c>
      <c r="E96" s="14">
        <f t="shared" si="4"/>
        <v>0</v>
      </c>
      <c r="F96" s="74"/>
    </row>
    <row r="97" spans="1:9" ht="60" customHeight="1" x14ac:dyDescent="0.25">
      <c r="A97" s="176" t="s">
        <v>314</v>
      </c>
      <c r="B97" s="76" t="s">
        <v>315</v>
      </c>
      <c r="C97" s="46" t="s">
        <v>340</v>
      </c>
      <c r="D97" s="28">
        <v>0</v>
      </c>
      <c r="E97" s="14"/>
      <c r="F97" s="74"/>
    </row>
    <row r="98" spans="1:9" s="68" customFormat="1" ht="45" customHeight="1" x14ac:dyDescent="0.2">
      <c r="A98" s="176" t="s">
        <v>230</v>
      </c>
      <c r="B98" s="79" t="s">
        <v>222</v>
      </c>
      <c r="C98" s="46">
        <v>1950</v>
      </c>
      <c r="D98" s="28">
        <v>0</v>
      </c>
      <c r="E98" s="14">
        <f t="shared" si="4"/>
        <v>0</v>
      </c>
      <c r="F98" s="74"/>
    </row>
    <row r="99" spans="1:9" s="68" customFormat="1" ht="91.5" customHeight="1" x14ac:dyDescent="0.2">
      <c r="A99" s="176" t="s">
        <v>231</v>
      </c>
      <c r="B99" s="79" t="s">
        <v>221</v>
      </c>
      <c r="C99" s="46">
        <v>1800</v>
      </c>
      <c r="D99" s="28">
        <v>0</v>
      </c>
      <c r="E99" s="14">
        <f t="shared" si="4"/>
        <v>0</v>
      </c>
      <c r="F99" s="74"/>
    </row>
    <row r="100" spans="1:9" s="68" customFormat="1" ht="91.5" customHeight="1" x14ac:dyDescent="0.2">
      <c r="A100" s="227" t="s">
        <v>232</v>
      </c>
      <c r="B100" s="79" t="s">
        <v>223</v>
      </c>
      <c r="C100" s="46">
        <v>350</v>
      </c>
      <c r="D100" s="28">
        <v>0</v>
      </c>
      <c r="E100" s="46">
        <f t="shared" si="4"/>
        <v>0</v>
      </c>
      <c r="F100" s="74"/>
    </row>
    <row r="101" spans="1:9" s="68" customFormat="1" ht="45" customHeight="1" x14ac:dyDescent="0.2">
      <c r="A101" s="176" t="s">
        <v>233</v>
      </c>
      <c r="B101" s="82" t="s">
        <v>240</v>
      </c>
      <c r="C101" s="46">
        <v>650</v>
      </c>
      <c r="D101" s="28">
        <v>0</v>
      </c>
      <c r="E101" s="14">
        <f t="shared" si="4"/>
        <v>0</v>
      </c>
      <c r="F101" s="74"/>
      <c r="I101" s="114"/>
    </row>
    <row r="102" spans="1:9" s="68" customFormat="1" ht="45" customHeight="1" x14ac:dyDescent="0.2">
      <c r="A102" s="176" t="s">
        <v>234</v>
      </c>
      <c r="B102" s="79" t="s">
        <v>204</v>
      </c>
      <c r="C102" s="46">
        <v>7560</v>
      </c>
      <c r="D102" s="28">
        <v>0</v>
      </c>
      <c r="E102" s="14">
        <f t="shared" si="4"/>
        <v>0</v>
      </c>
      <c r="F102" s="74"/>
    </row>
    <row r="103" spans="1:9" s="68" customFormat="1" ht="48" customHeight="1" x14ac:dyDescent="0.2">
      <c r="A103" s="176" t="s">
        <v>235</v>
      </c>
      <c r="B103" s="78" t="s">
        <v>417</v>
      </c>
      <c r="C103" s="39">
        <v>18000</v>
      </c>
      <c r="D103" s="28">
        <v>0</v>
      </c>
      <c r="E103" s="14">
        <f t="shared" si="4"/>
        <v>0</v>
      </c>
      <c r="F103" s="74"/>
    </row>
    <row r="104" spans="1:9" s="68" customFormat="1" ht="62.45" customHeight="1" x14ac:dyDescent="0.2">
      <c r="A104" s="176" t="s">
        <v>236</v>
      </c>
      <c r="B104" s="79" t="s">
        <v>213</v>
      </c>
      <c r="C104" s="46">
        <v>4950</v>
      </c>
      <c r="D104" s="28">
        <v>0</v>
      </c>
      <c r="E104" s="14">
        <f t="shared" si="4"/>
        <v>0</v>
      </c>
      <c r="F104" s="74"/>
    </row>
    <row r="105" spans="1:9" s="68" customFormat="1" ht="62.45" customHeight="1" x14ac:dyDescent="0.2">
      <c r="A105" s="227" t="s">
        <v>237</v>
      </c>
      <c r="B105" s="79" t="s">
        <v>214</v>
      </c>
      <c r="C105" s="46">
        <v>4950</v>
      </c>
      <c r="D105" s="28">
        <v>0</v>
      </c>
      <c r="E105" s="46">
        <f t="shared" si="4"/>
        <v>0</v>
      </c>
      <c r="F105" s="74"/>
    </row>
    <row r="106" spans="1:9" ht="45" customHeight="1" x14ac:dyDescent="0.25">
      <c r="A106" s="176" t="s">
        <v>238</v>
      </c>
      <c r="B106" s="78" t="s">
        <v>269</v>
      </c>
      <c r="C106" s="39">
        <v>3900</v>
      </c>
      <c r="D106" s="28">
        <v>0</v>
      </c>
      <c r="E106" s="14">
        <f t="shared" si="4"/>
        <v>0</v>
      </c>
      <c r="F106" s="74"/>
    </row>
    <row r="107" spans="1:9" ht="45" customHeight="1" x14ac:dyDescent="0.25">
      <c r="A107" s="176" t="s">
        <v>271</v>
      </c>
      <c r="B107" s="79" t="s">
        <v>270</v>
      </c>
      <c r="C107" s="46">
        <v>1650</v>
      </c>
      <c r="D107" s="28">
        <v>0</v>
      </c>
      <c r="E107" s="14">
        <f t="shared" si="4"/>
        <v>0</v>
      </c>
      <c r="F107" s="74"/>
    </row>
    <row r="108" spans="1:9" ht="45" customHeight="1" x14ac:dyDescent="0.25">
      <c r="A108" s="176" t="s">
        <v>241</v>
      </c>
      <c r="B108" s="78" t="s">
        <v>247</v>
      </c>
      <c r="C108" s="39">
        <v>950</v>
      </c>
      <c r="D108" s="28">
        <v>0</v>
      </c>
      <c r="E108" s="14">
        <f t="shared" si="4"/>
        <v>0</v>
      </c>
      <c r="F108" s="74"/>
    </row>
    <row r="109" spans="1:9" ht="45" customHeight="1" x14ac:dyDescent="0.25">
      <c r="A109" s="176" t="s">
        <v>242</v>
      </c>
      <c r="B109" s="79" t="s">
        <v>209</v>
      </c>
      <c r="C109" s="46">
        <v>3200</v>
      </c>
      <c r="D109" s="28">
        <v>0</v>
      </c>
      <c r="E109" s="14">
        <f t="shared" si="4"/>
        <v>0</v>
      </c>
      <c r="F109" s="74"/>
    </row>
    <row r="110" spans="1:9" ht="118.9" customHeight="1" x14ac:dyDescent="0.25">
      <c r="A110" s="176" t="s">
        <v>248</v>
      </c>
      <c r="B110" s="79" t="s">
        <v>291</v>
      </c>
      <c r="C110" s="46">
        <v>6560</v>
      </c>
      <c r="D110" s="28">
        <v>0</v>
      </c>
      <c r="E110" s="14">
        <f t="shared" si="4"/>
        <v>0</v>
      </c>
      <c r="F110" s="74"/>
    </row>
    <row r="111" spans="1:9" ht="60" customHeight="1" x14ac:dyDescent="0.25">
      <c r="A111" s="176" t="s">
        <v>319</v>
      </c>
      <c r="B111" s="79" t="s">
        <v>409</v>
      </c>
      <c r="C111" s="46">
        <v>5680</v>
      </c>
      <c r="D111" s="28">
        <v>0</v>
      </c>
      <c r="E111" s="14">
        <f t="shared" si="4"/>
        <v>0</v>
      </c>
      <c r="F111" s="74"/>
    </row>
    <row r="112" spans="1:9" s="75" customFormat="1" ht="35.450000000000003" customHeight="1" x14ac:dyDescent="0.2">
      <c r="A112" s="243" t="s">
        <v>345</v>
      </c>
      <c r="B112" s="244"/>
      <c r="C112" s="281"/>
      <c r="D112" s="281"/>
      <c r="E112" s="186"/>
    </row>
    <row r="113" spans="1:8" s="68" customFormat="1" ht="77.45" customHeight="1" x14ac:dyDescent="0.2">
      <c r="A113" s="178" t="s">
        <v>279</v>
      </c>
      <c r="B113" s="189" t="s">
        <v>335</v>
      </c>
      <c r="C113" s="46">
        <v>33911</v>
      </c>
      <c r="D113" s="28">
        <v>0</v>
      </c>
      <c r="E113" s="46">
        <f>D113*C113</f>
        <v>0</v>
      </c>
      <c r="F113" s="74"/>
    </row>
    <row r="114" spans="1:8" s="68" customFormat="1" ht="78.599999999999994" customHeight="1" x14ac:dyDescent="0.2">
      <c r="A114" s="178" t="s">
        <v>280</v>
      </c>
      <c r="B114" s="189" t="s">
        <v>336</v>
      </c>
      <c r="C114" s="46">
        <v>49606</v>
      </c>
      <c r="D114" s="28">
        <v>0</v>
      </c>
      <c r="E114" s="46">
        <f>D114*C114</f>
        <v>0</v>
      </c>
      <c r="F114" s="74"/>
    </row>
    <row r="115" spans="1:8" s="68" customFormat="1" ht="62.45" customHeight="1" x14ac:dyDescent="0.2">
      <c r="A115" s="178" t="s">
        <v>303</v>
      </c>
      <c r="B115" s="82" t="s">
        <v>304</v>
      </c>
      <c r="C115" s="46">
        <v>611</v>
      </c>
      <c r="D115" s="28">
        <v>0</v>
      </c>
      <c r="E115" s="46">
        <f>D115*C115</f>
        <v>0</v>
      </c>
      <c r="F115" s="74"/>
    </row>
    <row r="116" spans="1:8" s="75" customFormat="1" ht="47.25" customHeight="1" x14ac:dyDescent="0.2">
      <c r="A116" s="243" t="s">
        <v>410</v>
      </c>
      <c r="B116" s="244"/>
      <c r="C116" s="190"/>
      <c r="D116" s="190"/>
      <c r="E116" s="13"/>
    </row>
    <row r="117" spans="1:8" s="68" customFormat="1" ht="168" customHeight="1" x14ac:dyDescent="0.2">
      <c r="A117" s="178" t="s">
        <v>281</v>
      </c>
      <c r="B117" s="233" t="s">
        <v>413</v>
      </c>
      <c r="C117" s="46">
        <v>47164</v>
      </c>
      <c r="D117" s="28">
        <v>0</v>
      </c>
      <c r="E117" s="14">
        <f t="shared" ref="E117:E119" si="5">D117*C117</f>
        <v>0</v>
      </c>
      <c r="F117" s="74"/>
    </row>
    <row r="118" spans="1:8" s="68" customFormat="1" ht="136.15" customHeight="1" x14ac:dyDescent="0.2">
      <c r="A118" s="178" t="s">
        <v>282</v>
      </c>
      <c r="B118" s="82" t="s">
        <v>320</v>
      </c>
      <c r="C118" s="46">
        <v>63794</v>
      </c>
      <c r="D118" s="28">
        <v>0</v>
      </c>
      <c r="E118" s="14">
        <f t="shared" si="5"/>
        <v>0</v>
      </c>
      <c r="F118" s="74"/>
    </row>
    <row r="119" spans="1:8" s="68" customFormat="1" ht="62.45" customHeight="1" x14ac:dyDescent="0.2">
      <c r="A119" s="178" t="s">
        <v>303</v>
      </c>
      <c r="B119" s="82" t="s">
        <v>304</v>
      </c>
      <c r="C119" s="46">
        <v>611</v>
      </c>
      <c r="D119" s="28">
        <v>0</v>
      </c>
      <c r="E119" s="14">
        <f t="shared" si="5"/>
        <v>0</v>
      </c>
      <c r="F119" s="74"/>
    </row>
    <row r="120" spans="1:8" s="68" customFormat="1" ht="18.75" thickBot="1" x14ac:dyDescent="0.25">
      <c r="A120" s="115"/>
      <c r="B120" s="88"/>
      <c r="C120" s="17"/>
      <c r="D120" s="58"/>
      <c r="E120" s="17"/>
      <c r="F120" s="74"/>
    </row>
    <row r="121" spans="1:8" s="73" customFormat="1" ht="84.75" customHeight="1" x14ac:dyDescent="0.2">
      <c r="A121" s="277" t="s">
        <v>426</v>
      </c>
      <c r="B121" s="278"/>
      <c r="C121" s="282"/>
      <c r="D121" s="282"/>
      <c r="E121" s="228"/>
      <c r="F121" s="75"/>
    </row>
    <row r="122" spans="1:8" s="68" customFormat="1" ht="92.45" customHeight="1" x14ac:dyDescent="0.2">
      <c r="A122" s="177" t="s">
        <v>42</v>
      </c>
      <c r="B122" s="82" t="s">
        <v>317</v>
      </c>
      <c r="C122" s="46">
        <v>6790</v>
      </c>
      <c r="D122" s="28">
        <v>0</v>
      </c>
      <c r="E122" s="46">
        <f t="shared" ref="E122:E156" si="6">D122*C122</f>
        <v>0</v>
      </c>
      <c r="F122" s="74"/>
      <c r="H122" s="199"/>
    </row>
    <row r="123" spans="1:8" s="90" customFormat="1" ht="45" customHeight="1" x14ac:dyDescent="0.2">
      <c r="A123" s="177" t="s">
        <v>383</v>
      </c>
      <c r="B123" s="219" t="s">
        <v>384</v>
      </c>
      <c r="C123" s="46">
        <v>28500</v>
      </c>
      <c r="D123" s="28">
        <v>0</v>
      </c>
      <c r="E123" s="14">
        <f t="shared" si="6"/>
        <v>0</v>
      </c>
      <c r="F123" s="113"/>
    </row>
    <row r="124" spans="1:8" s="90" customFormat="1" ht="46.9" customHeight="1" x14ac:dyDescent="0.2">
      <c r="A124" s="176" t="s">
        <v>313</v>
      </c>
      <c r="B124" s="76" t="s">
        <v>316</v>
      </c>
      <c r="C124" s="46" t="s">
        <v>340</v>
      </c>
      <c r="D124" s="28">
        <v>0</v>
      </c>
      <c r="E124" s="14"/>
      <c r="F124" s="113"/>
    </row>
    <row r="125" spans="1:8" s="68" customFormat="1" ht="91.9" customHeight="1" x14ac:dyDescent="0.2">
      <c r="A125" s="176" t="s">
        <v>328</v>
      </c>
      <c r="B125" s="78" t="s">
        <v>415</v>
      </c>
      <c r="C125" s="46">
        <v>56980</v>
      </c>
      <c r="D125" s="30">
        <v>0</v>
      </c>
      <c r="E125" s="14">
        <f t="shared" si="6"/>
        <v>0</v>
      </c>
      <c r="F125" s="74"/>
    </row>
    <row r="126" spans="1:8" s="68" customFormat="1" ht="91.9" customHeight="1" x14ac:dyDescent="0.2">
      <c r="A126" s="176" t="s">
        <v>329</v>
      </c>
      <c r="B126" s="188" t="s">
        <v>355</v>
      </c>
      <c r="C126" s="46">
        <v>56980</v>
      </c>
      <c r="D126" s="30">
        <v>0</v>
      </c>
      <c r="E126" s="14">
        <f t="shared" si="6"/>
        <v>0</v>
      </c>
      <c r="F126" s="74"/>
    </row>
    <row r="127" spans="1:8" s="68" customFormat="1" ht="91.9" customHeight="1" x14ac:dyDescent="0.2">
      <c r="A127" s="176" t="s">
        <v>330</v>
      </c>
      <c r="B127" s="78" t="s">
        <v>414</v>
      </c>
      <c r="C127" s="46">
        <v>56980</v>
      </c>
      <c r="D127" s="30">
        <v>0</v>
      </c>
      <c r="E127" s="14">
        <f t="shared" si="6"/>
        <v>0</v>
      </c>
      <c r="F127" s="74"/>
    </row>
    <row r="128" spans="1:8" s="68" customFormat="1" ht="60.75" customHeight="1" x14ac:dyDescent="0.2">
      <c r="A128" s="176" t="s">
        <v>326</v>
      </c>
      <c r="B128" s="78" t="s">
        <v>416</v>
      </c>
      <c r="C128" s="46">
        <v>8210</v>
      </c>
      <c r="D128" s="30">
        <v>0</v>
      </c>
      <c r="E128" s="14">
        <f t="shared" si="6"/>
        <v>0</v>
      </c>
      <c r="F128" s="74"/>
    </row>
    <row r="129" spans="1:9" s="68" customFormat="1" ht="45" customHeight="1" x14ac:dyDescent="0.2">
      <c r="A129" s="176" t="s">
        <v>272</v>
      </c>
      <c r="B129" s="78" t="s">
        <v>124</v>
      </c>
      <c r="C129" s="46">
        <v>16200</v>
      </c>
      <c r="D129" s="28">
        <v>0</v>
      </c>
      <c r="E129" s="14">
        <f t="shared" si="6"/>
        <v>0</v>
      </c>
      <c r="F129" s="74"/>
    </row>
    <row r="130" spans="1:9" s="68" customFormat="1" ht="45" customHeight="1" x14ac:dyDescent="0.2">
      <c r="A130" s="176" t="s">
        <v>228</v>
      </c>
      <c r="B130" s="79" t="str">
        <f>B95</f>
        <v>Dessalinisateur 24 V débit 100 L/H
Water maker 100 L/H 24 V</v>
      </c>
      <c r="C130" s="46">
        <v>15200</v>
      </c>
      <c r="D130" s="28">
        <v>0</v>
      </c>
      <c r="E130" s="14">
        <f t="shared" si="6"/>
        <v>0</v>
      </c>
      <c r="F130" s="74"/>
    </row>
    <row r="131" spans="1:9" s="68" customFormat="1" ht="45" customHeight="1" x14ac:dyDescent="0.2">
      <c r="A131" s="177" t="s">
        <v>274</v>
      </c>
      <c r="B131" s="79" t="s">
        <v>369</v>
      </c>
      <c r="C131" s="46">
        <v>18000</v>
      </c>
      <c r="D131" s="28">
        <v>0</v>
      </c>
      <c r="E131" s="14">
        <f t="shared" si="6"/>
        <v>0</v>
      </c>
      <c r="F131" s="74"/>
    </row>
    <row r="132" spans="1:9" ht="60" customHeight="1" x14ac:dyDescent="0.25">
      <c r="A132" s="176" t="s">
        <v>314</v>
      </c>
      <c r="B132" s="76" t="s">
        <v>315</v>
      </c>
      <c r="C132" s="46" t="s">
        <v>340</v>
      </c>
      <c r="D132" s="28">
        <v>0</v>
      </c>
      <c r="E132" s="14"/>
      <c r="F132" s="74"/>
    </row>
    <row r="133" spans="1:9" s="68" customFormat="1" ht="91.5" customHeight="1" x14ac:dyDescent="0.2">
      <c r="A133" s="176" t="s">
        <v>232</v>
      </c>
      <c r="B133" s="79" t="s">
        <v>290</v>
      </c>
      <c r="C133" s="46">
        <v>350</v>
      </c>
      <c r="D133" s="28">
        <v>0</v>
      </c>
      <c r="E133" s="14">
        <f t="shared" si="6"/>
        <v>0</v>
      </c>
      <c r="F133" s="74"/>
    </row>
    <row r="134" spans="1:9" s="68" customFormat="1" ht="125.45" customHeight="1" x14ac:dyDescent="0.2">
      <c r="A134" s="177" t="s">
        <v>275</v>
      </c>
      <c r="B134" s="79" t="s">
        <v>249</v>
      </c>
      <c r="C134" s="46" t="s">
        <v>340</v>
      </c>
      <c r="D134" s="28">
        <v>0</v>
      </c>
      <c r="E134" s="14"/>
      <c r="F134" s="74"/>
    </row>
    <row r="135" spans="1:9" s="68" customFormat="1" ht="45" customHeight="1" x14ac:dyDescent="0.2">
      <c r="A135" s="177" t="s">
        <v>276</v>
      </c>
      <c r="B135" s="79" t="s">
        <v>250</v>
      </c>
      <c r="C135" s="46" t="s">
        <v>340</v>
      </c>
      <c r="D135" s="28">
        <v>0</v>
      </c>
      <c r="E135" s="14"/>
      <c r="F135" s="74"/>
    </row>
    <row r="136" spans="1:9" s="68" customFormat="1" ht="97.9" customHeight="1" x14ac:dyDescent="0.2">
      <c r="A136" s="177" t="s">
        <v>277</v>
      </c>
      <c r="B136" s="79" t="s">
        <v>251</v>
      </c>
      <c r="C136" s="46" t="s">
        <v>340</v>
      </c>
      <c r="D136" s="28">
        <v>0</v>
      </c>
      <c r="E136" s="14"/>
      <c r="F136" s="74"/>
    </row>
    <row r="137" spans="1:9" s="68" customFormat="1" ht="45" customHeight="1" x14ac:dyDescent="0.2">
      <c r="A137" s="177" t="s">
        <v>278</v>
      </c>
      <c r="B137" s="82" t="s">
        <v>252</v>
      </c>
      <c r="C137" s="46" t="s">
        <v>340</v>
      </c>
      <c r="D137" s="28">
        <v>0</v>
      </c>
      <c r="E137" s="14"/>
      <c r="F137" s="74"/>
      <c r="I137" s="114"/>
    </row>
    <row r="138" spans="1:9" s="68" customFormat="1" ht="45" customHeight="1" x14ac:dyDescent="0.2">
      <c r="A138" s="176" t="s">
        <v>234</v>
      </c>
      <c r="B138" s="79" t="str">
        <f>B102</f>
        <v>4 panneaux solaires SOLBIAN sur avant roof débit total 364 W
4 x SOLBIAN solar pannels on the roof total 364 W</v>
      </c>
      <c r="C138" s="46">
        <v>7560</v>
      </c>
      <c r="D138" s="28">
        <v>0</v>
      </c>
      <c r="E138" s="14">
        <f t="shared" si="6"/>
        <v>0</v>
      </c>
      <c r="F138" s="74"/>
    </row>
    <row r="139" spans="1:9" s="68" customFormat="1" ht="72" customHeight="1" x14ac:dyDescent="0.2">
      <c r="A139" s="176" t="s">
        <v>235</v>
      </c>
      <c r="B139" s="78" t="str">
        <f>B103</f>
        <v>2 ensembles de panneaux solaires customisés SOLBIAN sur côtés du roof-débit total 1482 W
2 x SOLBIAN customized solar pannels packs on the roof  sides  - total 1476 W</v>
      </c>
      <c r="C139" s="39">
        <v>18000</v>
      </c>
      <c r="D139" s="28">
        <v>0</v>
      </c>
      <c r="E139" s="14">
        <f t="shared" si="6"/>
        <v>0</v>
      </c>
      <c r="F139" s="74"/>
    </row>
    <row r="140" spans="1:9" s="68" customFormat="1" ht="33.75" customHeight="1" x14ac:dyDescent="0.2">
      <c r="A140" s="176" t="s">
        <v>236</v>
      </c>
      <c r="B140" s="79" t="s">
        <v>213</v>
      </c>
      <c r="C140" s="46">
        <v>4950</v>
      </c>
      <c r="D140" s="28">
        <v>0</v>
      </c>
      <c r="E140" s="14">
        <f t="shared" si="6"/>
        <v>0</v>
      </c>
      <c r="F140" s="74"/>
    </row>
    <row r="141" spans="1:9" s="68" customFormat="1" ht="33.75" customHeight="1" x14ac:dyDescent="0.2">
      <c r="A141" s="176" t="s">
        <v>237</v>
      </c>
      <c r="B141" s="79" t="s">
        <v>214</v>
      </c>
      <c r="C141" s="46">
        <v>4950</v>
      </c>
      <c r="D141" s="28">
        <v>0</v>
      </c>
      <c r="E141" s="14">
        <f t="shared" si="6"/>
        <v>0</v>
      </c>
      <c r="F141" s="74"/>
    </row>
    <row r="142" spans="1:9" ht="45" customHeight="1" x14ac:dyDescent="0.25">
      <c r="A142" s="176" t="s">
        <v>238</v>
      </c>
      <c r="B142" s="78" t="s">
        <v>269</v>
      </c>
      <c r="C142" s="39">
        <v>3900</v>
      </c>
      <c r="D142" s="28">
        <v>0</v>
      </c>
      <c r="E142" s="14">
        <f t="shared" si="6"/>
        <v>0</v>
      </c>
      <c r="F142" s="74"/>
    </row>
    <row r="143" spans="1:9" ht="45" customHeight="1" x14ac:dyDescent="0.25">
      <c r="A143" s="176" t="s">
        <v>271</v>
      </c>
      <c r="B143" s="79" t="s">
        <v>270</v>
      </c>
      <c r="C143" s="46">
        <v>1650</v>
      </c>
      <c r="D143" s="28">
        <v>0</v>
      </c>
      <c r="E143" s="14">
        <f t="shared" si="6"/>
        <v>0</v>
      </c>
      <c r="F143" s="74"/>
    </row>
    <row r="144" spans="1:9" ht="45" customHeight="1" x14ac:dyDescent="0.25">
      <c r="A144" s="177" t="s">
        <v>288</v>
      </c>
      <c r="B144" s="78" t="s">
        <v>289</v>
      </c>
      <c r="C144" s="46" t="s">
        <v>340</v>
      </c>
      <c r="D144" s="28">
        <v>0</v>
      </c>
      <c r="E144" s="14"/>
      <c r="F144" s="74"/>
    </row>
    <row r="145" spans="1:6" ht="45" customHeight="1" thickBot="1" x14ac:dyDescent="0.3">
      <c r="A145" s="176" t="s">
        <v>242</v>
      </c>
      <c r="B145" s="79" t="s">
        <v>209</v>
      </c>
      <c r="C145" s="46">
        <v>3200</v>
      </c>
      <c r="D145" s="28">
        <v>0</v>
      </c>
      <c r="E145" s="14">
        <f t="shared" si="6"/>
        <v>0</v>
      </c>
      <c r="F145" s="74"/>
    </row>
    <row r="146" spans="1:6" s="75" customFormat="1" ht="35.450000000000003" customHeight="1" thickBot="1" x14ac:dyDescent="0.25">
      <c r="A146" s="246" t="s">
        <v>425</v>
      </c>
      <c r="B146" s="247"/>
      <c r="C146" s="281"/>
      <c r="D146" s="281"/>
      <c r="E146" s="186"/>
    </row>
    <row r="147" spans="1:6" s="68" customFormat="1" ht="77.45" customHeight="1" x14ac:dyDescent="0.2">
      <c r="A147" s="178" t="s">
        <v>279</v>
      </c>
      <c r="B147" s="82" t="s">
        <v>266</v>
      </c>
      <c r="C147" s="46">
        <v>33911</v>
      </c>
      <c r="D147" s="28">
        <v>0</v>
      </c>
      <c r="E147" s="14">
        <f t="shared" si="6"/>
        <v>0</v>
      </c>
      <c r="F147" s="74"/>
    </row>
    <row r="148" spans="1:6" s="68" customFormat="1" ht="78.599999999999994" customHeight="1" x14ac:dyDescent="0.2">
      <c r="A148" s="178" t="s">
        <v>280</v>
      </c>
      <c r="B148" s="82" t="s">
        <v>267</v>
      </c>
      <c r="C148" s="46">
        <v>49606</v>
      </c>
      <c r="D148" s="28">
        <v>0</v>
      </c>
      <c r="E148" s="14">
        <f t="shared" si="6"/>
        <v>0</v>
      </c>
      <c r="F148" s="74"/>
    </row>
    <row r="149" spans="1:6" s="68" customFormat="1" ht="49.5" customHeight="1" x14ac:dyDescent="0.2">
      <c r="A149" s="178" t="s">
        <v>303</v>
      </c>
      <c r="B149" s="82" t="s">
        <v>304</v>
      </c>
      <c r="C149" s="46">
        <v>611</v>
      </c>
      <c r="D149" s="28">
        <v>0</v>
      </c>
      <c r="E149" s="14">
        <f t="shared" si="6"/>
        <v>0</v>
      </c>
      <c r="F149" s="74"/>
    </row>
    <row r="150" spans="1:6" s="68" customFormat="1" ht="45.75" customHeight="1" x14ac:dyDescent="0.2">
      <c r="A150" s="178" t="s">
        <v>385</v>
      </c>
      <c r="B150" s="82" t="s">
        <v>406</v>
      </c>
      <c r="C150" s="204">
        <v>3995</v>
      </c>
      <c r="D150" s="28">
        <v>0</v>
      </c>
      <c r="E150" s="14">
        <f t="shared" si="6"/>
        <v>0</v>
      </c>
      <c r="F150" s="74"/>
    </row>
    <row r="151" spans="1:6" s="68" customFormat="1" ht="45" customHeight="1" thickBot="1" x14ac:dyDescent="0.25">
      <c r="A151" s="177" t="s">
        <v>273</v>
      </c>
      <c r="B151" s="79" t="s">
        <v>224</v>
      </c>
      <c r="C151" s="46">
        <v>12000</v>
      </c>
      <c r="D151" s="28">
        <v>0</v>
      </c>
      <c r="E151" s="14">
        <f t="shared" si="6"/>
        <v>0</v>
      </c>
      <c r="F151" s="74"/>
    </row>
    <row r="152" spans="1:6" s="75" customFormat="1" ht="60.75" customHeight="1" thickBot="1" x14ac:dyDescent="0.25">
      <c r="A152" s="246" t="s">
        <v>418</v>
      </c>
      <c r="B152" s="247"/>
      <c r="C152" s="245"/>
      <c r="D152" s="245"/>
      <c r="E152" s="13"/>
    </row>
    <row r="153" spans="1:6" s="68" customFormat="1" ht="156" customHeight="1" x14ac:dyDescent="0.2">
      <c r="A153" s="178" t="s">
        <v>281</v>
      </c>
      <c r="B153" s="82" t="s">
        <v>283</v>
      </c>
      <c r="C153" s="46">
        <v>47164</v>
      </c>
      <c r="D153" s="28">
        <v>0</v>
      </c>
      <c r="E153" s="14">
        <f t="shared" si="6"/>
        <v>0</v>
      </c>
      <c r="F153" s="74"/>
    </row>
    <row r="154" spans="1:6" s="68" customFormat="1" ht="136.15" customHeight="1" x14ac:dyDescent="0.2">
      <c r="A154" s="178" t="s">
        <v>282</v>
      </c>
      <c r="B154" s="82" t="s">
        <v>268</v>
      </c>
      <c r="C154" s="46">
        <v>63794</v>
      </c>
      <c r="D154" s="28">
        <v>0</v>
      </c>
      <c r="E154" s="14">
        <f t="shared" si="6"/>
        <v>0</v>
      </c>
      <c r="F154" s="74"/>
    </row>
    <row r="155" spans="1:6" s="68" customFormat="1" ht="50.25" customHeight="1" x14ac:dyDescent="0.2">
      <c r="A155" s="178" t="s">
        <v>303</v>
      </c>
      <c r="B155" s="82" t="s">
        <v>304</v>
      </c>
      <c r="C155" s="46">
        <v>611</v>
      </c>
      <c r="D155" s="28">
        <v>0</v>
      </c>
      <c r="E155" s="14">
        <f t="shared" si="6"/>
        <v>0</v>
      </c>
      <c r="F155" s="74"/>
    </row>
    <row r="156" spans="1:6" s="68" customFormat="1" ht="58.9" customHeight="1" x14ac:dyDescent="0.2">
      <c r="A156" s="178" t="s">
        <v>385</v>
      </c>
      <c r="B156" s="82" t="s">
        <v>405</v>
      </c>
      <c r="C156" s="204">
        <v>3995</v>
      </c>
      <c r="D156" s="28">
        <v>0</v>
      </c>
      <c r="E156" s="14">
        <f t="shared" si="6"/>
        <v>0</v>
      </c>
      <c r="F156" s="74"/>
    </row>
    <row r="157" spans="1:6" s="90" customFormat="1" ht="18" x14ac:dyDescent="0.2">
      <c r="A157" s="116"/>
      <c r="B157" s="91"/>
      <c r="C157" s="17"/>
      <c r="D157" s="19"/>
      <c r="E157" s="17"/>
      <c r="F157" s="113"/>
    </row>
    <row r="158" spans="1:6" s="73" customFormat="1" ht="18" x14ac:dyDescent="0.2">
      <c r="A158" s="243" t="s">
        <v>126</v>
      </c>
      <c r="B158" s="244"/>
      <c r="C158" s="245"/>
      <c r="D158" s="245"/>
      <c r="E158" s="13"/>
      <c r="F158" s="75"/>
    </row>
    <row r="159" spans="1:6" s="68" customFormat="1" ht="357" customHeight="1" x14ac:dyDescent="0.2">
      <c r="A159" s="70" t="s">
        <v>43</v>
      </c>
      <c r="B159" s="172" t="s">
        <v>404</v>
      </c>
      <c r="C159" s="14">
        <v>26500</v>
      </c>
      <c r="D159" s="29">
        <v>0</v>
      </c>
      <c r="E159" s="14">
        <f t="shared" ref="E159:E176" si="7">D159*C159</f>
        <v>0</v>
      </c>
      <c r="F159" s="74"/>
    </row>
    <row r="160" spans="1:6" s="68" customFormat="1" ht="45" customHeight="1" x14ac:dyDescent="0.2">
      <c r="A160" s="70" t="s">
        <v>44</v>
      </c>
      <c r="B160" s="82" t="s">
        <v>127</v>
      </c>
      <c r="C160" s="46">
        <v>3290</v>
      </c>
      <c r="D160" s="28">
        <v>0</v>
      </c>
      <c r="E160" s="14">
        <f t="shared" si="7"/>
        <v>0</v>
      </c>
      <c r="F160" s="74"/>
    </row>
    <row r="161" spans="1:6" s="68" customFormat="1" ht="45" customHeight="1" x14ac:dyDescent="0.2">
      <c r="A161" s="70" t="s">
        <v>45</v>
      </c>
      <c r="B161" s="82" t="s">
        <v>128</v>
      </c>
      <c r="C161" s="46">
        <v>4930</v>
      </c>
      <c r="D161" s="28">
        <v>0</v>
      </c>
      <c r="E161" s="14">
        <f t="shared" si="7"/>
        <v>0</v>
      </c>
      <c r="F161" s="74"/>
    </row>
    <row r="162" spans="1:6" s="68" customFormat="1" ht="45" customHeight="1" x14ac:dyDescent="0.2">
      <c r="A162" s="70" t="s">
        <v>46</v>
      </c>
      <c r="B162" s="82" t="s">
        <v>244</v>
      </c>
      <c r="C162" s="46">
        <v>3960</v>
      </c>
      <c r="D162" s="28">
        <v>0</v>
      </c>
      <c r="E162" s="14">
        <f t="shared" si="7"/>
        <v>0</v>
      </c>
      <c r="F162" s="74"/>
    </row>
    <row r="163" spans="1:6" s="68" customFormat="1" ht="45" customHeight="1" x14ac:dyDescent="0.2">
      <c r="A163" s="70" t="s">
        <v>299</v>
      </c>
      <c r="B163" s="79" t="s">
        <v>129</v>
      </c>
      <c r="C163" s="46">
        <v>820</v>
      </c>
      <c r="D163" s="28">
        <v>0</v>
      </c>
      <c r="E163" s="14">
        <f t="shared" si="7"/>
        <v>0</v>
      </c>
      <c r="F163" s="74"/>
    </row>
    <row r="164" spans="1:6" s="68" customFormat="1" ht="72" customHeight="1" x14ac:dyDescent="0.2">
      <c r="A164" s="70" t="s">
        <v>47</v>
      </c>
      <c r="B164" s="79" t="s">
        <v>292</v>
      </c>
      <c r="C164" s="46">
        <v>3400</v>
      </c>
      <c r="D164" s="28">
        <v>0</v>
      </c>
      <c r="E164" s="14">
        <f t="shared" si="7"/>
        <v>0</v>
      </c>
      <c r="F164" s="74"/>
    </row>
    <row r="165" spans="1:6" s="68" customFormat="1" ht="67.900000000000006" customHeight="1" x14ac:dyDescent="0.2">
      <c r="A165" s="70" t="s">
        <v>215</v>
      </c>
      <c r="B165" s="79" t="s">
        <v>256</v>
      </c>
      <c r="C165" s="46">
        <v>5200</v>
      </c>
      <c r="D165" s="28">
        <v>0</v>
      </c>
      <c r="E165" s="14">
        <f t="shared" si="7"/>
        <v>0</v>
      </c>
      <c r="F165" s="74"/>
    </row>
    <row r="166" spans="1:6" s="68" customFormat="1" ht="45" customHeight="1" x14ac:dyDescent="0.2">
      <c r="A166" s="70" t="s">
        <v>216</v>
      </c>
      <c r="B166" s="79" t="s">
        <v>245</v>
      </c>
      <c r="C166" s="46">
        <v>3450</v>
      </c>
      <c r="D166" s="28">
        <v>0</v>
      </c>
      <c r="E166" s="14">
        <f t="shared" si="7"/>
        <v>0</v>
      </c>
      <c r="F166" s="74"/>
    </row>
    <row r="167" spans="1:6" s="68" customFormat="1" ht="45" customHeight="1" x14ac:dyDescent="0.2">
      <c r="A167" s="70" t="s">
        <v>217</v>
      </c>
      <c r="B167" s="79" t="s">
        <v>293</v>
      </c>
      <c r="C167" s="46">
        <v>3450</v>
      </c>
      <c r="D167" s="28">
        <v>0</v>
      </c>
      <c r="E167" s="14">
        <f t="shared" si="7"/>
        <v>0</v>
      </c>
      <c r="F167" s="74"/>
    </row>
    <row r="168" spans="1:6" s="68" customFormat="1" ht="69" customHeight="1" x14ac:dyDescent="0.2">
      <c r="A168" s="70" t="s">
        <v>246</v>
      </c>
      <c r="B168" s="79" t="s">
        <v>296</v>
      </c>
      <c r="C168" s="46">
        <v>2800</v>
      </c>
      <c r="D168" s="28">
        <v>0</v>
      </c>
      <c r="E168" s="14">
        <f t="shared" si="7"/>
        <v>0</v>
      </c>
      <c r="F168" s="74"/>
    </row>
    <row r="169" spans="1:6" s="68" customFormat="1" ht="45" customHeight="1" x14ac:dyDescent="0.2">
      <c r="A169" s="70" t="s">
        <v>300</v>
      </c>
      <c r="B169" s="79" t="s">
        <v>297</v>
      </c>
      <c r="C169" s="46">
        <v>21700</v>
      </c>
      <c r="D169" s="28">
        <v>0</v>
      </c>
      <c r="E169" s="14">
        <f t="shared" si="7"/>
        <v>0</v>
      </c>
      <c r="F169" s="74"/>
    </row>
    <row r="170" spans="1:6" s="68" customFormat="1" ht="53.25" customHeight="1" x14ac:dyDescent="0.2">
      <c r="A170" s="70" t="s">
        <v>257</v>
      </c>
      <c r="B170" s="79" t="s">
        <v>298</v>
      </c>
      <c r="C170" s="46">
        <v>2800</v>
      </c>
      <c r="D170" s="28">
        <v>0</v>
      </c>
      <c r="E170" s="14">
        <f t="shared" si="7"/>
        <v>0</v>
      </c>
      <c r="F170" s="74"/>
    </row>
    <row r="171" spans="1:6" s="68" customFormat="1" ht="92.25" hidden="1" customHeight="1" x14ac:dyDescent="0.2">
      <c r="A171" s="191" t="s">
        <v>258</v>
      </c>
      <c r="B171" s="198" t="s">
        <v>386</v>
      </c>
      <c r="C171" s="204" t="s">
        <v>340</v>
      </c>
      <c r="D171" s="28">
        <v>0</v>
      </c>
      <c r="E171" s="214"/>
      <c r="F171" s="74"/>
    </row>
    <row r="172" spans="1:6" s="68" customFormat="1" ht="45" customHeight="1" x14ac:dyDescent="0.2">
      <c r="A172" s="70" t="s">
        <v>259</v>
      </c>
      <c r="B172" s="79" t="s">
        <v>262</v>
      </c>
      <c r="C172" s="46">
        <v>13250</v>
      </c>
      <c r="D172" s="28">
        <v>0</v>
      </c>
      <c r="E172" s="14">
        <f t="shared" si="7"/>
        <v>0</v>
      </c>
      <c r="F172" s="74"/>
    </row>
    <row r="173" spans="1:6" s="68" customFormat="1" ht="30.75" customHeight="1" x14ac:dyDescent="0.2">
      <c r="A173" s="70" t="s">
        <v>260</v>
      </c>
      <c r="B173" s="241" t="s">
        <v>265</v>
      </c>
      <c r="C173" s="46">
        <v>1900</v>
      </c>
      <c r="D173" s="28">
        <v>0</v>
      </c>
      <c r="E173" s="14">
        <f t="shared" si="7"/>
        <v>0</v>
      </c>
      <c r="F173" s="74"/>
    </row>
    <row r="174" spans="1:6" s="68" customFormat="1" ht="45" customHeight="1" x14ac:dyDescent="0.2">
      <c r="A174" s="70" t="s">
        <v>261</v>
      </c>
      <c r="B174" s="79" t="s">
        <v>301</v>
      </c>
      <c r="C174" s="46">
        <v>550</v>
      </c>
      <c r="D174" s="28">
        <v>0</v>
      </c>
      <c r="E174" s="14">
        <f t="shared" si="7"/>
        <v>0</v>
      </c>
      <c r="F174" s="74"/>
    </row>
    <row r="175" spans="1:6" s="68" customFormat="1" ht="45" customHeight="1" x14ac:dyDescent="0.2">
      <c r="A175" s="70" t="s">
        <v>263</v>
      </c>
      <c r="B175" s="79" t="s">
        <v>294</v>
      </c>
      <c r="C175" s="46">
        <v>6900</v>
      </c>
      <c r="D175" s="28">
        <v>0</v>
      </c>
      <c r="E175" s="14">
        <f t="shared" si="7"/>
        <v>0</v>
      </c>
      <c r="F175" s="74"/>
    </row>
    <row r="176" spans="1:6" s="68" customFormat="1" ht="45" customHeight="1" x14ac:dyDescent="0.2">
      <c r="A176" s="70" t="s">
        <v>264</v>
      </c>
      <c r="B176" s="79" t="s">
        <v>295</v>
      </c>
      <c r="C176" s="46">
        <v>7500</v>
      </c>
      <c r="D176" s="28">
        <v>0</v>
      </c>
      <c r="E176" s="14">
        <f t="shared" si="7"/>
        <v>0</v>
      </c>
      <c r="F176" s="74"/>
    </row>
    <row r="177" spans="1:8" s="68" customFormat="1" ht="18" x14ac:dyDescent="0.25">
      <c r="A177" s="57"/>
      <c r="B177" s="53"/>
      <c r="C177" s="50"/>
      <c r="D177" s="48"/>
      <c r="E177" s="17"/>
      <c r="F177" s="74"/>
    </row>
    <row r="178" spans="1:8" s="73" customFormat="1" ht="18" x14ac:dyDescent="0.2">
      <c r="A178" s="243" t="s">
        <v>1</v>
      </c>
      <c r="B178" s="244"/>
      <c r="C178" s="245"/>
      <c r="D178" s="245"/>
      <c r="E178" s="13"/>
      <c r="F178" s="75"/>
    </row>
    <row r="179" spans="1:8" s="68" customFormat="1" ht="112.5" customHeight="1" x14ac:dyDescent="0.2">
      <c r="A179" s="81" t="s">
        <v>48</v>
      </c>
      <c r="B179" s="76" t="s">
        <v>423</v>
      </c>
      <c r="C179" s="14">
        <v>135000</v>
      </c>
      <c r="D179" s="29">
        <v>0</v>
      </c>
      <c r="E179" s="14">
        <f t="shared" ref="E179:E191" si="8">D179*C179</f>
        <v>0</v>
      </c>
      <c r="F179" s="74"/>
      <c r="G179" s="92"/>
    </row>
    <row r="180" spans="1:8" s="68" customFormat="1" ht="106.5" customHeight="1" x14ac:dyDescent="0.2">
      <c r="A180" s="81" t="s">
        <v>49</v>
      </c>
      <c r="B180" s="76" t="s">
        <v>424</v>
      </c>
      <c r="C180" s="14">
        <v>135000</v>
      </c>
      <c r="D180" s="29">
        <v>0</v>
      </c>
      <c r="E180" s="14">
        <f t="shared" si="8"/>
        <v>0</v>
      </c>
      <c r="F180" s="74"/>
    </row>
    <row r="181" spans="1:8" ht="68.25" customHeight="1" x14ac:dyDescent="0.25">
      <c r="A181" s="81" t="s">
        <v>305</v>
      </c>
      <c r="B181" s="78" t="s">
        <v>306</v>
      </c>
      <c r="C181" s="46">
        <v>3300</v>
      </c>
      <c r="D181" s="29">
        <v>0</v>
      </c>
      <c r="E181" s="14">
        <f t="shared" si="8"/>
        <v>0</v>
      </c>
      <c r="F181" s="74"/>
      <c r="H181" s="117"/>
    </row>
    <row r="182" spans="1:8" s="68" customFormat="1" ht="45" customHeight="1" x14ac:dyDescent="0.25">
      <c r="A182" s="81" t="s">
        <v>91</v>
      </c>
      <c r="B182" s="78" t="s">
        <v>324</v>
      </c>
      <c r="C182" s="46">
        <v>7839</v>
      </c>
      <c r="D182" s="29">
        <v>0</v>
      </c>
      <c r="E182" s="14">
        <f t="shared" si="8"/>
        <v>0</v>
      </c>
      <c r="F182" s="74"/>
      <c r="G182" s="50"/>
      <c r="H182" s="117"/>
    </row>
    <row r="183" spans="1:8" s="68" customFormat="1" ht="45" customHeight="1" x14ac:dyDescent="0.25">
      <c r="A183" s="81" t="s">
        <v>92</v>
      </c>
      <c r="B183" s="78" t="s">
        <v>419</v>
      </c>
      <c r="C183" s="46">
        <v>7925</v>
      </c>
      <c r="D183" s="29">
        <v>0</v>
      </c>
      <c r="E183" s="14">
        <f t="shared" si="8"/>
        <v>0</v>
      </c>
      <c r="F183" s="74"/>
      <c r="G183" s="50"/>
      <c r="H183" s="117"/>
    </row>
    <row r="184" spans="1:8" ht="45" customHeight="1" x14ac:dyDescent="0.25">
      <c r="A184" s="81" t="s">
        <v>50</v>
      </c>
      <c r="B184" s="79" t="s">
        <v>130</v>
      </c>
      <c r="C184" s="46">
        <v>4500</v>
      </c>
      <c r="D184" s="29">
        <v>0</v>
      </c>
      <c r="E184" s="14">
        <f t="shared" si="8"/>
        <v>0</v>
      </c>
      <c r="F184" s="74"/>
    </row>
    <row r="185" spans="1:8" ht="45" customHeight="1" x14ac:dyDescent="0.25">
      <c r="A185" s="81" t="s">
        <v>51</v>
      </c>
      <c r="B185" s="79" t="s">
        <v>131</v>
      </c>
      <c r="C185" s="46">
        <v>4500</v>
      </c>
      <c r="D185" s="29">
        <v>0</v>
      </c>
      <c r="E185" s="14">
        <f t="shared" si="8"/>
        <v>0</v>
      </c>
      <c r="F185" s="74"/>
    </row>
    <row r="186" spans="1:8" ht="45" customHeight="1" x14ac:dyDescent="0.25">
      <c r="A186" s="81" t="s">
        <v>205</v>
      </c>
      <c r="B186" s="79" t="s">
        <v>207</v>
      </c>
      <c r="C186" s="46">
        <v>3330</v>
      </c>
      <c r="D186" s="29">
        <v>0</v>
      </c>
      <c r="E186" s="14">
        <f t="shared" si="8"/>
        <v>0</v>
      </c>
      <c r="F186" s="74"/>
    </row>
    <row r="187" spans="1:8" s="68" customFormat="1" ht="45" customHeight="1" x14ac:dyDescent="0.2">
      <c r="A187" s="81" t="s">
        <v>206</v>
      </c>
      <c r="B187" s="79" t="s">
        <v>208</v>
      </c>
      <c r="C187" s="46">
        <v>3330</v>
      </c>
      <c r="D187" s="29">
        <v>0</v>
      </c>
      <c r="E187" s="14">
        <f t="shared" si="8"/>
        <v>0</v>
      </c>
      <c r="F187" s="74"/>
    </row>
    <row r="188" spans="1:8" s="68" customFormat="1" ht="45" customHeight="1" x14ac:dyDescent="0.2">
      <c r="A188" s="81" t="s">
        <v>360</v>
      </c>
      <c r="B188" s="183" t="s">
        <v>393</v>
      </c>
      <c r="C188" s="46">
        <v>27124</v>
      </c>
      <c r="D188" s="29">
        <v>0</v>
      </c>
      <c r="E188" s="14">
        <f t="shared" si="8"/>
        <v>0</v>
      </c>
      <c r="F188" s="74"/>
    </row>
    <row r="189" spans="1:8" s="68" customFormat="1" ht="45" customHeight="1" x14ac:dyDescent="0.2">
      <c r="A189" s="81" t="s">
        <v>361</v>
      </c>
      <c r="B189" s="183" t="s">
        <v>392</v>
      </c>
      <c r="C189" s="46">
        <v>43717</v>
      </c>
      <c r="D189" s="29">
        <v>0</v>
      </c>
      <c r="E189" s="14">
        <f t="shared" si="8"/>
        <v>0</v>
      </c>
      <c r="F189" s="74"/>
    </row>
    <row r="190" spans="1:8" s="68" customFormat="1" ht="45" customHeight="1" x14ac:dyDescent="0.2">
      <c r="A190" s="81" t="s">
        <v>362</v>
      </c>
      <c r="B190" s="183" t="s">
        <v>391</v>
      </c>
      <c r="C190" s="46">
        <v>35624</v>
      </c>
      <c r="D190" s="29">
        <v>0</v>
      </c>
      <c r="E190" s="14">
        <f t="shared" si="8"/>
        <v>0</v>
      </c>
      <c r="F190" s="74"/>
    </row>
    <row r="191" spans="1:8" s="68" customFormat="1" ht="45" customHeight="1" x14ac:dyDescent="0.2">
      <c r="A191" s="81" t="s">
        <v>363</v>
      </c>
      <c r="B191" s="79" t="s">
        <v>390</v>
      </c>
      <c r="C191" s="46">
        <v>550</v>
      </c>
      <c r="D191" s="29">
        <v>0</v>
      </c>
      <c r="E191" s="14">
        <f t="shared" si="8"/>
        <v>0</v>
      </c>
      <c r="F191" s="74"/>
    </row>
    <row r="192" spans="1:8" s="68" customFormat="1" ht="16.899999999999999" customHeight="1" x14ac:dyDescent="0.2">
      <c r="A192" s="57"/>
      <c r="B192" s="53"/>
      <c r="C192" s="20"/>
      <c r="D192" s="21"/>
      <c r="E192" s="17"/>
      <c r="F192" s="74"/>
    </row>
    <row r="193" spans="1:8" s="73" customFormat="1" ht="18" x14ac:dyDescent="0.2">
      <c r="A193" s="243" t="s">
        <v>132</v>
      </c>
      <c r="B193" s="244"/>
      <c r="C193" s="245"/>
      <c r="D193" s="245"/>
      <c r="E193" s="13"/>
      <c r="F193" s="75"/>
    </row>
    <row r="194" spans="1:8" s="68" customFormat="1" ht="45" customHeight="1" x14ac:dyDescent="0.2">
      <c r="A194" s="81" t="s">
        <v>52</v>
      </c>
      <c r="B194" s="219" t="s">
        <v>387</v>
      </c>
      <c r="C194" s="204">
        <v>2530</v>
      </c>
      <c r="D194" s="29">
        <v>0</v>
      </c>
      <c r="E194" s="14">
        <f t="shared" ref="E194:E201" si="9">D194*C194</f>
        <v>0</v>
      </c>
      <c r="F194" s="74"/>
    </row>
    <row r="195" spans="1:8" s="68" customFormat="1" ht="45" customHeight="1" x14ac:dyDescent="0.2">
      <c r="A195" s="81" t="s">
        <v>53</v>
      </c>
      <c r="B195" s="219" t="s">
        <v>388</v>
      </c>
      <c r="C195" s="204">
        <v>2180</v>
      </c>
      <c r="D195" s="28">
        <v>0</v>
      </c>
      <c r="E195" s="14">
        <f t="shared" si="9"/>
        <v>0</v>
      </c>
      <c r="F195" s="74"/>
    </row>
    <row r="196" spans="1:8" s="68" customFormat="1" ht="45" customHeight="1" x14ac:dyDescent="0.2">
      <c r="A196" s="81" t="s">
        <v>359</v>
      </c>
      <c r="B196" s="220" t="s">
        <v>389</v>
      </c>
      <c r="C196" s="204">
        <v>1870</v>
      </c>
      <c r="D196" s="28">
        <v>0</v>
      </c>
      <c r="E196" s="14">
        <f t="shared" si="9"/>
        <v>0</v>
      </c>
      <c r="F196" s="74"/>
    </row>
    <row r="197" spans="1:8" s="68" customFormat="1" ht="45" customHeight="1" x14ac:dyDescent="0.2">
      <c r="A197" s="70" t="s">
        <v>54</v>
      </c>
      <c r="B197" s="79" t="s">
        <v>133</v>
      </c>
      <c r="C197" s="46">
        <v>990</v>
      </c>
      <c r="D197" s="28">
        <v>0</v>
      </c>
      <c r="E197" s="14">
        <f t="shared" si="9"/>
        <v>0</v>
      </c>
      <c r="F197" s="74"/>
    </row>
    <row r="198" spans="1:8" s="68" customFormat="1" ht="45" customHeight="1" x14ac:dyDescent="0.2">
      <c r="A198" s="70" t="s">
        <v>55</v>
      </c>
      <c r="B198" s="82" t="s">
        <v>134</v>
      </c>
      <c r="C198" s="46">
        <v>7228</v>
      </c>
      <c r="D198" s="28">
        <v>0</v>
      </c>
      <c r="E198" s="14">
        <f t="shared" si="9"/>
        <v>0</v>
      </c>
      <c r="F198" s="74"/>
      <c r="H198" s="36"/>
    </row>
    <row r="199" spans="1:8" s="68" customFormat="1" ht="45" customHeight="1" x14ac:dyDescent="0.2">
      <c r="A199" s="70" t="s">
        <v>56</v>
      </c>
      <c r="B199" s="82" t="s">
        <v>135</v>
      </c>
      <c r="C199" s="46">
        <v>10084</v>
      </c>
      <c r="D199" s="28">
        <v>0</v>
      </c>
      <c r="E199" s="14">
        <f t="shared" si="9"/>
        <v>0</v>
      </c>
      <c r="F199" s="74"/>
    </row>
    <row r="200" spans="1:8" s="68" customFormat="1" ht="39.75" customHeight="1" x14ac:dyDescent="0.2">
      <c r="A200" s="70" t="s">
        <v>57</v>
      </c>
      <c r="B200" s="82" t="s">
        <v>136</v>
      </c>
      <c r="C200" s="46">
        <v>10668</v>
      </c>
      <c r="D200" s="28">
        <v>0</v>
      </c>
      <c r="E200" s="14">
        <f t="shared" si="9"/>
        <v>0</v>
      </c>
      <c r="F200" s="74"/>
    </row>
    <row r="201" spans="1:8" s="68" customFormat="1" ht="39.75" customHeight="1" x14ac:dyDescent="0.2">
      <c r="A201" s="70" t="s">
        <v>325</v>
      </c>
      <c r="B201" s="93" t="s">
        <v>346</v>
      </c>
      <c r="C201" s="46">
        <v>2754</v>
      </c>
      <c r="D201" s="28">
        <v>0</v>
      </c>
      <c r="E201" s="14">
        <f t="shared" si="9"/>
        <v>0</v>
      </c>
      <c r="F201" s="74"/>
    </row>
    <row r="202" spans="1:8" s="68" customFormat="1" ht="18" x14ac:dyDescent="0.25">
      <c r="A202" s="57"/>
      <c r="B202" s="53"/>
      <c r="C202" s="50"/>
      <c r="D202" s="48"/>
      <c r="E202" s="17"/>
      <c r="F202" s="74"/>
    </row>
    <row r="203" spans="1:8" s="92" customFormat="1" ht="18" x14ac:dyDescent="0.2">
      <c r="A203" s="243" t="s">
        <v>137</v>
      </c>
      <c r="B203" s="244"/>
      <c r="C203" s="245"/>
      <c r="D203" s="245"/>
      <c r="E203" s="13"/>
      <c r="F203" s="118"/>
    </row>
    <row r="204" spans="1:8" s="68" customFormat="1" ht="45" customHeight="1" x14ac:dyDescent="0.2">
      <c r="A204" s="70" t="s">
        <v>58</v>
      </c>
      <c r="B204" s="187" t="s">
        <v>347</v>
      </c>
      <c r="C204" s="14">
        <v>12000</v>
      </c>
      <c r="D204" s="29">
        <v>0</v>
      </c>
      <c r="E204" s="14">
        <f t="shared" ref="E204:E210" si="10">D204*C204</f>
        <v>0</v>
      </c>
      <c r="F204" s="74"/>
    </row>
    <row r="205" spans="1:8" s="68" customFormat="1" ht="45" customHeight="1" x14ac:dyDescent="0.2">
      <c r="A205" s="70" t="s">
        <v>59</v>
      </c>
      <c r="B205" s="93" t="s">
        <v>138</v>
      </c>
      <c r="C205" s="46">
        <v>3120</v>
      </c>
      <c r="D205" s="28">
        <v>0</v>
      </c>
      <c r="E205" s="14">
        <f t="shared" si="10"/>
        <v>0</v>
      </c>
      <c r="F205" s="74"/>
    </row>
    <row r="206" spans="1:8" s="68" customFormat="1" ht="45" customHeight="1" x14ac:dyDescent="0.2">
      <c r="A206" s="70" t="s">
        <v>341</v>
      </c>
      <c r="B206" s="200" t="s">
        <v>348</v>
      </c>
      <c r="C206" s="46">
        <v>550</v>
      </c>
      <c r="D206" s="28">
        <v>0</v>
      </c>
      <c r="E206" s="14">
        <f t="shared" si="10"/>
        <v>0</v>
      </c>
      <c r="F206" s="74"/>
    </row>
    <row r="207" spans="1:8" s="68" customFormat="1" ht="45" customHeight="1" x14ac:dyDescent="0.2">
      <c r="A207" s="70" t="s">
        <v>60</v>
      </c>
      <c r="B207" s="78" t="s">
        <v>139</v>
      </c>
      <c r="C207" s="46">
        <v>300</v>
      </c>
      <c r="D207" s="28">
        <v>0</v>
      </c>
      <c r="E207" s="14">
        <f t="shared" si="10"/>
        <v>0</v>
      </c>
      <c r="F207" s="74"/>
    </row>
    <row r="208" spans="1:8" s="68" customFormat="1" ht="47.45" customHeight="1" x14ac:dyDescent="0.2">
      <c r="A208" s="70" t="s">
        <v>61</v>
      </c>
      <c r="B208" s="78" t="s">
        <v>212</v>
      </c>
      <c r="C208" s="46">
        <v>500</v>
      </c>
      <c r="D208" s="29">
        <v>0</v>
      </c>
      <c r="E208" s="14">
        <f t="shared" si="10"/>
        <v>0</v>
      </c>
      <c r="F208" s="74"/>
    </row>
    <row r="209" spans="1:8" s="68" customFormat="1" ht="45" customHeight="1" x14ac:dyDescent="0.2">
      <c r="A209" s="70" t="s">
        <v>62</v>
      </c>
      <c r="B209" s="93" t="s">
        <v>140</v>
      </c>
      <c r="C209" s="46">
        <v>700</v>
      </c>
      <c r="D209" s="28">
        <v>0</v>
      </c>
      <c r="E209" s="14">
        <f t="shared" si="10"/>
        <v>0</v>
      </c>
      <c r="F209" s="74"/>
    </row>
    <row r="210" spans="1:8" s="68" customFormat="1" ht="71.25" customHeight="1" x14ac:dyDescent="0.2">
      <c r="A210" s="70" t="s">
        <v>255</v>
      </c>
      <c r="B210" s="93" t="s">
        <v>356</v>
      </c>
      <c r="C210" s="206">
        <v>3295</v>
      </c>
      <c r="D210" s="28">
        <v>0</v>
      </c>
      <c r="E210" s="14">
        <f t="shared" si="10"/>
        <v>0</v>
      </c>
      <c r="F210" s="74"/>
    </row>
    <row r="211" spans="1:8" s="68" customFormat="1" ht="18" x14ac:dyDescent="0.2">
      <c r="A211" s="119"/>
      <c r="B211" s="83"/>
      <c r="C211" s="18"/>
      <c r="D211" s="22"/>
      <c r="E211" s="18"/>
      <c r="F211" s="74"/>
    </row>
    <row r="212" spans="1:8" s="68" customFormat="1" ht="18" x14ac:dyDescent="0.2">
      <c r="A212" s="243" t="s">
        <v>141</v>
      </c>
      <c r="B212" s="244"/>
      <c r="C212" s="23"/>
      <c r="D212" s="23"/>
      <c r="E212" s="24"/>
      <c r="F212" s="17"/>
      <c r="G212" s="74"/>
    </row>
    <row r="213" spans="1:8" s="68" customFormat="1" ht="96" customHeight="1" x14ac:dyDescent="0.2">
      <c r="A213" s="95" t="s">
        <v>63</v>
      </c>
      <c r="B213" s="203" t="s">
        <v>349</v>
      </c>
      <c r="C213" s="252" t="str" cm="1">
        <f t="array" ref="C213">_xlfn.SWITCH('NEEL 52 TARIF-PRICE LIST'!D213,"a","Tornado","b","Whisper","c","Coconut","d","Zinc")</f>
        <v>Coconut</v>
      </c>
      <c r="D213" s="255" t="s">
        <v>368</v>
      </c>
      <c r="E213" s="258" t="s">
        <v>13</v>
      </c>
      <c r="G213" s="74"/>
    </row>
    <row r="214" spans="1:8" s="68" customFormat="1" ht="75.75" customHeight="1" x14ac:dyDescent="0.2">
      <c r="A214" s="95"/>
      <c r="B214" s="184" t="s">
        <v>351</v>
      </c>
      <c r="C214" s="253"/>
      <c r="D214" s="256"/>
      <c r="E214" s="259"/>
      <c r="G214" s="74"/>
      <c r="H214" s="201"/>
    </row>
    <row r="215" spans="1:8" s="68" customFormat="1" ht="72.75" customHeight="1" x14ac:dyDescent="0.2">
      <c r="A215" s="95"/>
      <c r="B215" s="184" t="s">
        <v>350</v>
      </c>
      <c r="C215" s="253"/>
      <c r="D215" s="256"/>
      <c r="E215" s="259"/>
      <c r="G215" s="74"/>
      <c r="H215" s="201"/>
    </row>
    <row r="216" spans="1:8" s="68" customFormat="1" ht="78" customHeight="1" x14ac:dyDescent="0.2">
      <c r="A216" s="95"/>
      <c r="B216" s="203" t="s">
        <v>352</v>
      </c>
      <c r="C216" s="254"/>
      <c r="D216" s="257"/>
      <c r="E216" s="260"/>
      <c r="G216" s="74"/>
      <c r="H216" s="202"/>
    </row>
    <row r="217" spans="1:8" s="68" customFormat="1" ht="65.45" customHeight="1" x14ac:dyDescent="0.2">
      <c r="A217" s="95" t="s">
        <v>64</v>
      </c>
      <c r="B217" s="127" t="s">
        <v>420</v>
      </c>
      <c r="C217" s="25" t="str">
        <f>IF(D217="a","Rouge NEEL","Silver 5085")</f>
        <v>Silver 5085</v>
      </c>
      <c r="D217" s="31" t="s">
        <v>366</v>
      </c>
      <c r="E217" s="46" t="s">
        <v>13</v>
      </c>
      <c r="G217" s="74"/>
      <c r="H217" s="202"/>
    </row>
    <row r="218" spans="1:8" s="68" customFormat="1" ht="63" customHeight="1" x14ac:dyDescent="0.2">
      <c r="A218" s="95" t="s">
        <v>65</v>
      </c>
      <c r="B218" s="93" t="s">
        <v>421</v>
      </c>
      <c r="C218" s="25" t="str">
        <f>IF(D218="a","Rouge NEEL","Blanc")</f>
        <v>Blanc</v>
      </c>
      <c r="D218" s="31" t="s">
        <v>366</v>
      </c>
      <c r="E218" s="45" t="s">
        <v>94</v>
      </c>
      <c r="G218" s="74"/>
      <c r="H218" s="202"/>
    </row>
    <row r="219" spans="1:8" s="68" customFormat="1" ht="63" customHeight="1" x14ac:dyDescent="0.2">
      <c r="A219" s="95" t="s">
        <v>343</v>
      </c>
      <c r="B219" s="184" t="s">
        <v>344</v>
      </c>
      <c r="C219" s="25" t="str">
        <f>IF(D219="a","Gris/Grey","Blanc/White")</f>
        <v>Blanc/White</v>
      </c>
      <c r="D219" s="31" t="s">
        <v>366</v>
      </c>
      <c r="E219" s="45" t="s">
        <v>353</v>
      </c>
      <c r="G219" s="74"/>
    </row>
    <row r="220" spans="1:8" s="68" customFormat="1" ht="18" x14ac:dyDescent="0.2">
      <c r="A220" s="87"/>
      <c r="B220" s="83"/>
      <c r="C220" s="17"/>
      <c r="D220" s="32"/>
      <c r="E220" s="17"/>
      <c r="F220" s="74"/>
    </row>
    <row r="221" spans="1:8" s="68" customFormat="1" ht="30.6" customHeight="1" x14ac:dyDescent="0.2">
      <c r="A221" s="58"/>
      <c r="B221" s="83"/>
      <c r="C221" s="33" t="s">
        <v>15</v>
      </c>
      <c r="D221" s="47">
        <v>0</v>
      </c>
      <c r="E221" s="17"/>
      <c r="F221" s="74"/>
    </row>
    <row r="222" spans="1:8" s="68" customFormat="1" ht="5.45" customHeight="1" x14ac:dyDescent="0.2">
      <c r="A222" s="62"/>
      <c r="B222" s="83"/>
      <c r="C222" s="17"/>
      <c r="D222" s="32"/>
      <c r="E222" s="17"/>
      <c r="F222" s="74"/>
    </row>
    <row r="223" spans="1:8" s="68" customFormat="1" ht="54" customHeight="1" x14ac:dyDescent="0.2">
      <c r="A223" s="96" t="s">
        <v>143</v>
      </c>
      <c r="B223" s="97" t="s">
        <v>12</v>
      </c>
      <c r="C223" s="121" t="s">
        <v>142</v>
      </c>
      <c r="D223" s="251">
        <f>SUM(E13:E210)</f>
        <v>0</v>
      </c>
      <c r="E223" s="251"/>
      <c r="F223" s="74"/>
    </row>
    <row r="224" spans="1:8" s="68" customFormat="1" ht="60.75" customHeight="1" x14ac:dyDescent="0.2">
      <c r="A224" s="96" t="s">
        <v>144</v>
      </c>
      <c r="B224" s="34">
        <v>45689</v>
      </c>
      <c r="C224" s="168" t="s">
        <v>394</v>
      </c>
      <c r="D224" s="251">
        <f>IF($D$221=0,0,$D$223*0.2)</f>
        <v>0</v>
      </c>
      <c r="E224" s="251"/>
      <c r="F224" s="74"/>
    </row>
    <row r="225" spans="1:6" s="68" customFormat="1" ht="54.75" customHeight="1" x14ac:dyDescent="0.2">
      <c r="A225" s="98" t="s">
        <v>145</v>
      </c>
      <c r="B225" s="120">
        <f>B235+31</f>
        <v>31</v>
      </c>
      <c r="C225" s="121" t="s">
        <v>185</v>
      </c>
      <c r="D225" s="251">
        <f>IF($D$221=0,0,$D$223+$D$224)</f>
        <v>0</v>
      </c>
      <c r="E225" s="251"/>
      <c r="F225" s="74"/>
    </row>
    <row r="226" spans="1:6" s="68" customFormat="1" ht="10.15" customHeight="1" x14ac:dyDescent="0.2">
      <c r="A226" s="54"/>
      <c r="B226" s="36"/>
      <c r="C226" s="18"/>
      <c r="D226" s="35"/>
      <c r="E226" s="26"/>
      <c r="F226" s="74"/>
    </row>
    <row r="227" spans="1:6" s="68" customFormat="1" ht="10.15" customHeight="1" x14ac:dyDescent="0.2">
      <c r="A227" s="54"/>
      <c r="B227" s="36"/>
      <c r="C227" s="17"/>
      <c r="D227" s="169"/>
      <c r="E227" s="170"/>
      <c r="F227" s="74"/>
    </row>
    <row r="228" spans="1:6" ht="18" x14ac:dyDescent="0.25">
      <c r="A228" s="50"/>
      <c r="B228" s="99"/>
      <c r="C228" s="250" t="s">
        <v>4</v>
      </c>
      <c r="D228" s="250"/>
      <c r="E228" s="44" t="s">
        <v>146</v>
      </c>
      <c r="F228" s="74"/>
    </row>
    <row r="229" spans="1:6" ht="61.9" customHeight="1" x14ac:dyDescent="0.25">
      <c r="A229" s="263" t="s">
        <v>147</v>
      </c>
      <c r="B229" s="263"/>
      <c r="C229" s="262">
        <f>B235</f>
        <v>0</v>
      </c>
      <c r="D229" s="262"/>
      <c r="E229" s="27">
        <f>IF($D$221=0,$D$223*0.2,$D$225*0.2)</f>
        <v>0</v>
      </c>
      <c r="F229" s="74"/>
    </row>
    <row r="230" spans="1:6" ht="55.15" customHeight="1" x14ac:dyDescent="0.25">
      <c r="A230" s="261" t="s">
        <v>150</v>
      </c>
      <c r="B230" s="261"/>
      <c r="C230" s="262">
        <f>B224-212</f>
        <v>45477</v>
      </c>
      <c r="D230" s="262"/>
      <c r="E230" s="27">
        <f>IF($D$221=0,$D$223*0.2,$D$225*0.2)</f>
        <v>0</v>
      </c>
      <c r="F230" s="74"/>
    </row>
    <row r="231" spans="1:6" ht="55.15" customHeight="1" x14ac:dyDescent="0.25">
      <c r="A231" s="261" t="s">
        <v>149</v>
      </c>
      <c r="B231" s="261"/>
      <c r="C231" s="262">
        <f>C232-61</f>
        <v>45628</v>
      </c>
      <c r="D231" s="262"/>
      <c r="E231" s="27">
        <f>IF($D$221=0,$D$223*0.5,$D$225*0.5)</f>
        <v>0</v>
      </c>
      <c r="F231" s="74"/>
    </row>
    <row r="232" spans="1:6" ht="55.15" customHeight="1" x14ac:dyDescent="0.25">
      <c r="A232" s="263" t="s">
        <v>148</v>
      </c>
      <c r="B232" s="263"/>
      <c r="C232" s="262">
        <f>B224</f>
        <v>45689</v>
      </c>
      <c r="D232" s="262"/>
      <c r="E232" s="27">
        <f>IF($D$221=0,$D$223*0.1,$D$225*0.1)</f>
        <v>0</v>
      </c>
      <c r="F232" s="74"/>
    </row>
    <row r="233" spans="1:6" ht="15" customHeight="1" x14ac:dyDescent="0.25">
      <c r="A233" s="100"/>
      <c r="B233" s="37"/>
      <c r="C233" s="100"/>
      <c r="D233" s="37"/>
      <c r="E233" s="100"/>
      <c r="F233" s="74"/>
    </row>
    <row r="234" spans="1:6" s="64" customFormat="1" ht="128.25" customHeight="1" x14ac:dyDescent="0.25">
      <c r="A234" s="265" t="s">
        <v>422</v>
      </c>
      <c r="B234" s="266"/>
      <c r="C234" s="266"/>
      <c r="D234" s="266"/>
      <c r="E234" s="266"/>
      <c r="F234" s="77"/>
    </row>
    <row r="235" spans="1:6" ht="40.9" customHeight="1" x14ac:dyDescent="0.25">
      <c r="A235" s="234" t="s">
        <v>8</v>
      </c>
      <c r="B235" s="235"/>
      <c r="C235" s="236"/>
      <c r="D235" s="237"/>
      <c r="E235" s="238"/>
      <c r="F235" s="74"/>
    </row>
    <row r="236" spans="1:6" ht="40.9" customHeight="1" x14ac:dyDescent="0.25">
      <c r="A236" s="234" t="s">
        <v>9</v>
      </c>
      <c r="B236" s="235"/>
      <c r="C236" s="239"/>
      <c r="D236" s="239"/>
      <c r="E236" s="240"/>
      <c r="F236" s="74"/>
    </row>
    <row r="237" spans="1:6" ht="36.6" customHeight="1" x14ac:dyDescent="0.25">
      <c r="A237" s="234" t="s">
        <v>10</v>
      </c>
      <c r="B237" s="38" t="s">
        <v>7</v>
      </c>
      <c r="C237" s="264" t="s">
        <v>6</v>
      </c>
      <c r="D237" s="264"/>
      <c r="E237" s="238"/>
      <c r="F237" s="74"/>
    </row>
    <row r="238" spans="1:6" ht="18" x14ac:dyDescent="0.25">
      <c r="A238" s="101" t="s">
        <v>14</v>
      </c>
      <c r="B238" s="50"/>
      <c r="C238" s="16"/>
      <c r="D238" s="43"/>
      <c r="E238" s="102"/>
      <c r="F238" s="74"/>
    </row>
    <row r="239" spans="1:6" ht="18" x14ac:dyDescent="0.25">
      <c r="A239" s="101" t="s">
        <v>17</v>
      </c>
      <c r="F239" s="74"/>
    </row>
    <row r="240" spans="1:6" ht="76.5" customHeight="1" x14ac:dyDescent="0.25">
      <c r="A240" s="101" t="s">
        <v>18</v>
      </c>
    </row>
  </sheetData>
  <sheetProtection algorithmName="SHA-512" hashValue="TUiEjbTgBTZmERZyQvdkAMVCJw1M3r3UZnCZR9oSWZUhGD6eQ8eGcQGbFJAPuLxOY4r+4o+v8EV2RM7b8HUU0w==" saltValue="BxHoZPpqiHnJl1Yp0L97xA==" spinCount="100000" sheet="1" selectLockedCells="1"/>
  <protectedRanges>
    <protectedRange sqref="B224 D22:D24 D204:D210 D57:D61 D159:D176 D213:D219 D88:D119 D122:D156 D64:D75 D78:D85 D194:D201 D179:D191" name="Plage2"/>
    <protectedRange sqref="A4:B8" name="Plage1"/>
  </protectedRanges>
  <sortState xmlns:xlrd2="http://schemas.microsoft.com/office/spreadsheetml/2017/richdata2" ref="A102:E162">
    <sortCondition ref="A84:A103"/>
  </sortState>
  <mergeCells count="71">
    <mergeCell ref="A146:B146"/>
    <mergeCell ref="C146:D146"/>
    <mergeCell ref="A56:B56"/>
    <mergeCell ref="A63:B63"/>
    <mergeCell ref="C56:D56"/>
    <mergeCell ref="C63:D63"/>
    <mergeCell ref="A112:B112"/>
    <mergeCell ref="C112:D112"/>
    <mergeCell ref="C41:D41"/>
    <mergeCell ref="A121:B121"/>
    <mergeCell ref="A87:B87"/>
    <mergeCell ref="A77:B77"/>
    <mergeCell ref="C43:D43"/>
    <mergeCell ref="C44:D44"/>
    <mergeCell ref="C45:D45"/>
    <mergeCell ref="C77:D77"/>
    <mergeCell ref="C87:D87"/>
    <mergeCell ref="C46:D46"/>
    <mergeCell ref="C42:D42"/>
    <mergeCell ref="C121:D121"/>
    <mergeCell ref="A116:B116"/>
    <mergeCell ref="C32:D32"/>
    <mergeCell ref="C33:D33"/>
    <mergeCell ref="C39:D39"/>
    <mergeCell ref="A1:B1"/>
    <mergeCell ref="A9:E9"/>
    <mergeCell ref="C34:D34"/>
    <mergeCell ref="C35:D35"/>
    <mergeCell ref="C36:D36"/>
    <mergeCell ref="A11:B11"/>
    <mergeCell ref="A12:B12"/>
    <mergeCell ref="A10:E10"/>
    <mergeCell ref="C28:D28"/>
    <mergeCell ref="C29:D29"/>
    <mergeCell ref="A28:B28"/>
    <mergeCell ref="A18:B18"/>
    <mergeCell ref="C18:D18"/>
    <mergeCell ref="C237:D237"/>
    <mergeCell ref="A234:E234"/>
    <mergeCell ref="A231:B231"/>
    <mergeCell ref="A232:B232"/>
    <mergeCell ref="C232:D232"/>
    <mergeCell ref="A230:B230"/>
    <mergeCell ref="C231:D231"/>
    <mergeCell ref="C230:D230"/>
    <mergeCell ref="C229:D229"/>
    <mergeCell ref="A229:B229"/>
    <mergeCell ref="C228:D228"/>
    <mergeCell ref="C203:D203"/>
    <mergeCell ref="D223:E223"/>
    <mergeCell ref="D225:E225"/>
    <mergeCell ref="D224:E224"/>
    <mergeCell ref="C213:C216"/>
    <mergeCell ref="D213:D216"/>
    <mergeCell ref="E213:E216"/>
    <mergeCell ref="H5:J6"/>
    <mergeCell ref="A212:B212"/>
    <mergeCell ref="C178:D178"/>
    <mergeCell ref="C193:D193"/>
    <mergeCell ref="A152:B152"/>
    <mergeCell ref="C152:D152"/>
    <mergeCell ref="A193:B193"/>
    <mergeCell ref="A178:B178"/>
    <mergeCell ref="C158:D158"/>
    <mergeCell ref="A158:B158"/>
    <mergeCell ref="A203:B203"/>
    <mergeCell ref="C37:D37"/>
    <mergeCell ref="C38:D38"/>
    <mergeCell ref="C30:D30"/>
    <mergeCell ref="C40:D40"/>
    <mergeCell ref="C31:D31"/>
  </mergeCells>
  <phoneticPr fontId="3" type="noConversion"/>
  <printOptions horizontalCentered="1"/>
  <pageMargins left="0.23622047244094491" right="0.23622047244094491" top="0.98425196850393704" bottom="0.98425196850393704" header="0.31496062992125984" footer="0.31496062992125984"/>
  <pageSetup paperSize="9" scale="51" fitToHeight="0" orientation="portrait" r:id="rId1"/>
  <headerFooter>
    <oddHeader>&amp;C&amp;G</oddHeader>
    <oddFooter>&amp;L&amp;P/&amp;N&amp;C&amp;"Helvetica,Normal"NEEL-TRIMARANS
4 rue Virginie Hériot, BP 23085 17032 La Rochelle France. Tel : +33 (0)5 46 29 08 71
SAS au capital de 3 000 000 euros. SITET : 514 815 844 00030. APE : 3012Z.
TVA : FR-6151 48 15 844. OERI : FR51481584400030&amp;R&amp;G</oddFooter>
  </headerFooter>
  <rowBreaks count="10" manualBreakCount="10">
    <brk id="17" max="4" man="1"/>
    <brk id="43" max="4" man="1"/>
    <brk id="62" max="4" man="1"/>
    <brk id="90" max="4" man="1"/>
    <brk id="110" max="4" man="1"/>
    <brk id="128" max="4" man="1"/>
    <brk id="151" max="4" man="1"/>
    <brk id="168" max="4" man="1"/>
    <brk id="192" max="4" man="1"/>
    <brk id="219" max="4" man="1"/>
  </rowBreaks>
  <drawing r:id="rId2"/>
  <legacyDrawing r:id="rId3"/>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36E22-2725-4281-9A70-F8CB33353DA6}">
  <dimension ref="A1:G225"/>
  <sheetViews>
    <sheetView topLeftCell="A212" zoomScale="50" zoomScaleNormal="50" zoomScaleSheetLayoutView="50" zoomScalePageLayoutView="40" workbookViewId="0">
      <selection activeCell="A210" sqref="A210:A211"/>
    </sheetView>
  </sheetViews>
  <sheetFormatPr baseColWidth="10" defaultColWidth="11.42578125" defaultRowHeight="14.25" x14ac:dyDescent="0.2"/>
  <cols>
    <col min="1" max="1" width="33.7109375" style="138" customWidth="1"/>
    <col min="2" max="2" width="200.85546875" style="138" customWidth="1"/>
    <col min="3" max="3" width="24.7109375" style="166" customWidth="1"/>
    <col min="4" max="4" width="30.7109375" style="166" customWidth="1"/>
    <col min="5" max="5" width="53.28515625" style="166" customWidth="1"/>
    <col min="6" max="6" width="110.85546875" style="128" customWidth="1"/>
    <col min="7" max="16384" width="11.42578125" style="128"/>
  </cols>
  <sheetData>
    <row r="1" spans="1:7" ht="69.599999999999994" customHeight="1" thickBot="1" x14ac:dyDescent="0.25">
      <c r="A1" s="347" t="s">
        <v>151</v>
      </c>
      <c r="B1" s="348"/>
      <c r="C1" s="349" t="s">
        <v>372</v>
      </c>
      <c r="D1" s="350"/>
      <c r="E1" s="351"/>
      <c r="G1" s="215" t="s">
        <v>373</v>
      </c>
    </row>
    <row r="2" spans="1:7" ht="56.65" customHeight="1" thickBot="1" x14ac:dyDescent="0.35">
      <c r="A2" s="129" t="s">
        <v>152</v>
      </c>
      <c r="B2" s="130"/>
      <c r="C2" s="352" t="s">
        <v>153</v>
      </c>
      <c r="D2" s="353"/>
      <c r="E2" s="131"/>
      <c r="G2" s="216" t="s">
        <v>374</v>
      </c>
    </row>
    <row r="3" spans="1:7" ht="56.65" customHeight="1" thickBot="1" x14ac:dyDescent="0.3">
      <c r="A3" s="132" t="s">
        <v>154</v>
      </c>
      <c r="B3" s="133"/>
      <c r="C3" s="354" t="s">
        <v>155</v>
      </c>
      <c r="D3" s="355"/>
      <c r="E3" s="135">
        <f>'[1]NEEL 52 PRICE LIST'!B225</f>
        <v>46054</v>
      </c>
      <c r="F3" s="213"/>
    </row>
    <row r="4" spans="1:7" ht="56.65" customHeight="1" thickBot="1" x14ac:dyDescent="0.25">
      <c r="A4" s="132"/>
      <c r="B4" s="171"/>
      <c r="C4" s="356" t="s">
        <v>375</v>
      </c>
      <c r="D4" s="357"/>
      <c r="E4" s="134"/>
    </row>
    <row r="5" spans="1:7" ht="56.65" customHeight="1" thickBot="1" x14ac:dyDescent="0.25">
      <c r="A5" s="285"/>
      <c r="B5" s="285"/>
      <c r="C5" s="286"/>
      <c r="D5" s="287"/>
      <c r="E5" s="288"/>
    </row>
    <row r="6" spans="1:7" ht="34.35" customHeight="1" thickBot="1" x14ac:dyDescent="0.25">
      <c r="A6" s="285"/>
      <c r="B6" s="285"/>
      <c r="C6" s="286"/>
      <c r="D6" s="287"/>
      <c r="E6" s="288"/>
    </row>
    <row r="7" spans="1:7" ht="34.35" customHeight="1" x14ac:dyDescent="0.2">
      <c r="A7" s="326" t="s">
        <v>156</v>
      </c>
      <c r="B7" s="327"/>
      <c r="C7" s="327"/>
      <c r="D7" s="327"/>
      <c r="E7" s="375"/>
    </row>
    <row r="8" spans="1:7" s="138" customFormat="1" ht="175.5" customHeight="1" x14ac:dyDescent="0.2">
      <c r="A8" s="136" t="s">
        <v>190</v>
      </c>
      <c r="B8" s="137" t="str">
        <f>'NEEL 52 TARIF-PRICE LIST'!B13</f>
        <v>SEA DECK VIEW : Version 4 cabines | 3 salles de bain 
Pont principal avec espaces de vie (carré/table à cartes/cuisine)
Pointes avant non aménagées
SEA DECK VIEW : 4 cabin version | 3 bathrooms 
Main deck with living areas (salon/chart table/kitchen)
Unfinished forepeaks</v>
      </c>
      <c r="C8" s="376" t="str">
        <f>IF('NEEL 52 TARIF-PRICE LIST'!D13=1,"X","")</f>
        <v/>
      </c>
      <c r="D8" s="376"/>
      <c r="E8" s="377"/>
    </row>
    <row r="9" spans="1:7" ht="160.5" customHeight="1" x14ac:dyDescent="0.2">
      <c r="A9" s="136" t="s">
        <v>191</v>
      </c>
      <c r="B9" s="137" t="str">
        <f>'NEEL 52 TARIF-PRICE LIST'!B14</f>
        <v>SEA DECK VIEW : Version 6 cabines | 3 salles de bain 
Pont principal avec espaces de vie (carré/table à cartes/cuisine)
SEA DECK VIEW : 6 cabin version with 3 bathrooms 
Main deck with living areas ( salon/chart table/kitchen)</v>
      </c>
      <c r="C9" s="376" t="str">
        <f>IF('NEEL 52 TARIF-PRICE LIST'!D14=1,"X","")</f>
        <v/>
      </c>
      <c r="D9" s="376"/>
      <c r="E9" s="377"/>
    </row>
    <row r="10" spans="1:7" ht="292.5" customHeight="1" x14ac:dyDescent="0.2">
      <c r="A10" s="136" t="s">
        <v>192</v>
      </c>
      <c r="B10" s="137" t="str">
        <f>'NEEL 52 TARIF-PRICE LIST'!B15</f>
        <v>SKY DECK VIEW : Version 4 cabines | 3 salles de bain
Pont principal avec espaces de vie (carré/table à cartes/cuisine) et Master cabine. Flotteur tribord dédié Master cabine, Dressing/Bureau/SDE WC/Douche/Buanderie. Coque centrale : 2 cab 1 SDB.
Flotteur bâbord 1 cab + SDE WC/Douche.
Pointe avant bâbord non aménagée
SKY DECK VIEW : 4 cabin version | 3 bathrooms
Main deck with living areas (saloon/chart table/kitchen) and Master cabin. Starboard float dedicated to Master cabin, Dressing room/Office/WC/shower/laundry. Central hull : 2 cab 1 bathroom.
Port float 1 cab + SDE WC/shower.
Port forepeak not fitted out</v>
      </c>
      <c r="C10" s="376" t="str">
        <f>IF('NEEL 52 TARIF-PRICE LIST'!D15=1,"X","")</f>
        <v/>
      </c>
      <c r="D10" s="376"/>
      <c r="E10" s="377"/>
    </row>
    <row r="11" spans="1:7" ht="264" customHeight="1" thickBot="1" x14ac:dyDescent="0.25">
      <c r="A11" s="139" t="s">
        <v>193</v>
      </c>
      <c r="B11" s="137" t="str">
        <f>'NEEL 52 TARIF-PRICE LIST'!B16</f>
        <v>SKY DECK VIEW : Version 5 cabines | 3 salles de bain
Pont principal avec espaces de vie (carré/table à cartes/cuisine) et Master cabine. Flotteur tribord dédié Master Cabine, Dressing/Bureau/SDE WC/Douche/Buanderie. Coque centrale : 2 cab 1 SDB
Flotteur bâbord : 2 cab 1 SDB
SKY DECK VIEW : Version 5 cabins | 3 bathrooms
Main deck with living areas (saloon/chart table/kitchen) and Master cabin. Starboard float dedicated to Master Cabin, Dressing Room/Office/WC/Shower/Laundry. Central hull : 2 cab 1 bathroom
Port float : 2 cab 1 bathroom</v>
      </c>
      <c r="C11" s="376" t="str">
        <f>IF('NEEL 52 TARIF-PRICE LIST'!D16=1,"X","")</f>
        <v/>
      </c>
      <c r="D11" s="376"/>
      <c r="E11" s="377"/>
    </row>
    <row r="12" spans="1:7" ht="56.65" customHeight="1" thickBot="1" x14ac:dyDescent="0.25">
      <c r="A12" s="318"/>
      <c r="B12" s="318"/>
      <c r="C12" s="319"/>
      <c r="D12" s="320"/>
      <c r="E12" s="321"/>
    </row>
    <row r="13" spans="1:7" ht="56.65" customHeight="1" thickBot="1" x14ac:dyDescent="0.25">
      <c r="A13" s="322" t="s">
        <v>157</v>
      </c>
      <c r="B13" s="323"/>
      <c r="C13" s="324" t="s">
        <v>158</v>
      </c>
      <c r="D13" s="324"/>
      <c r="E13" s="325"/>
    </row>
    <row r="14" spans="1:7" ht="96.4" customHeight="1" thickBot="1" x14ac:dyDescent="0.5">
      <c r="A14" s="326" t="s">
        <v>183</v>
      </c>
      <c r="B14" s="327"/>
      <c r="C14" s="362" t="str">
        <f>IF(AND('NEEL 52 TARIF-PRICE LIST'!D179=0,'NEEL 52 TARIF-PRICE LIST'!D180=0),"Mat et bome alumumiun, GV à corne, génois sur enrouleur, trinquette sur emmaganiseur (voiles en dacron), gréement dormant en cables","")</f>
        <v>Mat et bome alumumiun, GV à corne, génois sur enrouleur, trinquette sur emmaganiseur (voiles en dacron), gréement dormant en cables</v>
      </c>
      <c r="D14" s="363"/>
      <c r="E14" s="364"/>
      <c r="F14" s="140"/>
    </row>
    <row r="15" spans="1:7" ht="110.25" customHeight="1" thickBot="1" x14ac:dyDescent="0.25">
      <c r="A15" s="328"/>
      <c r="B15" s="329"/>
      <c r="C15" s="362" t="str">
        <f>IF('NEEL 52 TARIF-PRICE LIST'!D179=1,"mât carbone &amp; bome alu BLANC, greement dormant textile, GV, Genois et Trinquette sur emmagasineur en HYDRANET","")</f>
        <v/>
      </c>
      <c r="D15" s="363"/>
      <c r="E15" s="364"/>
    </row>
    <row r="16" spans="1:7" ht="110.25" customHeight="1" thickBot="1" x14ac:dyDescent="0.25">
      <c r="A16" s="330"/>
      <c r="B16" s="331"/>
      <c r="C16" s="362" t="str">
        <f>IF('NEEL 52 TARIF-PRICE LIST'!D180=1,"mât carbone &amp; bome alu NOIR, greement dormant textile, GV, Genois et Trinquette sur emmagasineur en HYDRANET","")</f>
        <v/>
      </c>
      <c r="D16" s="363"/>
      <c r="E16" s="364"/>
    </row>
    <row r="17" spans="1:5" ht="56.65" customHeight="1" thickBot="1" x14ac:dyDescent="0.25">
      <c r="A17" s="365" t="s">
        <v>159</v>
      </c>
      <c r="B17" s="366"/>
      <c r="C17" s="367" t="str">
        <f>IF('NEEL 52 TARIF-PRICE LIST'!D122=1,"110V et 60 Hz","230V et 50 Hz")</f>
        <v>230V et 50 Hz</v>
      </c>
      <c r="D17" s="367"/>
      <c r="E17" s="368"/>
    </row>
    <row r="18" spans="1:5" ht="56.65" customHeight="1" thickBot="1" x14ac:dyDescent="0.25">
      <c r="A18" s="141"/>
      <c r="B18" s="142"/>
      <c r="C18" s="143"/>
      <c r="D18" s="143"/>
      <c r="E18" s="144"/>
    </row>
    <row r="19" spans="1:5" ht="56.65" customHeight="1" x14ac:dyDescent="0.2">
      <c r="A19" s="369" t="s">
        <v>160</v>
      </c>
      <c r="B19" s="370"/>
      <c r="C19" s="145" t="s">
        <v>161</v>
      </c>
      <c r="D19" s="358" t="s">
        <v>162</v>
      </c>
      <c r="E19" s="359"/>
    </row>
    <row r="20" spans="1:5" ht="56.65" customHeight="1" x14ac:dyDescent="0.2">
      <c r="A20" s="371"/>
      <c r="B20" s="372"/>
      <c r="C20" s="146" t="s">
        <v>163</v>
      </c>
      <c r="D20" s="360" t="s">
        <v>164</v>
      </c>
      <c r="E20" s="361"/>
    </row>
    <row r="21" spans="1:5" ht="56.65" customHeight="1" x14ac:dyDescent="0.2">
      <c r="A21" s="371"/>
      <c r="B21" s="372"/>
      <c r="C21" s="146" t="s">
        <v>165</v>
      </c>
      <c r="D21" s="360" t="s">
        <v>166</v>
      </c>
      <c r="E21" s="361"/>
    </row>
    <row r="22" spans="1:5" ht="56.65" customHeight="1" x14ac:dyDescent="0.2">
      <c r="A22" s="371"/>
      <c r="B22" s="372"/>
      <c r="C22" s="146" t="s">
        <v>167</v>
      </c>
      <c r="D22" s="360" t="s">
        <v>168</v>
      </c>
      <c r="E22" s="361"/>
    </row>
    <row r="23" spans="1:5" ht="56.65" customHeight="1" x14ac:dyDescent="0.2">
      <c r="A23" s="371"/>
      <c r="B23" s="372"/>
      <c r="C23" s="146" t="s">
        <v>169</v>
      </c>
      <c r="D23" s="360" t="s">
        <v>170</v>
      </c>
      <c r="E23" s="361"/>
    </row>
    <row r="24" spans="1:5" ht="56.65" customHeight="1" thickBot="1" x14ac:dyDescent="0.25">
      <c r="A24" s="373"/>
      <c r="B24" s="374"/>
      <c r="C24" s="147" t="s">
        <v>171</v>
      </c>
      <c r="D24" s="378" t="s">
        <v>172</v>
      </c>
      <c r="E24" s="379"/>
    </row>
    <row r="25" spans="1:5" ht="56.65" customHeight="1" x14ac:dyDescent="0.2">
      <c r="A25" s="337" t="s">
        <v>173</v>
      </c>
      <c r="B25" s="338"/>
      <c r="C25" s="209" t="s">
        <v>174</v>
      </c>
      <c r="D25" s="343" t="str" cm="1">
        <f t="array" ref="D25">_xlfn.SWITCH('NEEL 52 TARIF-PRICE LIST'!D213,"a","Tornado","b","Whisper","c","Coconut","d","Zinc")</f>
        <v>Coconut</v>
      </c>
      <c r="E25" s="344"/>
    </row>
    <row r="26" spans="1:5" ht="84" customHeight="1" x14ac:dyDescent="0.2">
      <c r="A26" s="339"/>
      <c r="B26" s="340"/>
      <c r="C26" s="210" t="s">
        <v>175</v>
      </c>
      <c r="D26" s="332" t="str">
        <f>IF('NEEL 52 TARIF-PRICE LIST'!D217="a","Rouge NEEL","Silver 5085")</f>
        <v>Silver 5085</v>
      </c>
      <c r="E26" s="333"/>
    </row>
    <row r="27" spans="1:5" ht="84" customHeight="1" x14ac:dyDescent="0.2">
      <c r="A27" s="339"/>
      <c r="B27" s="340"/>
      <c r="C27" s="211" t="s">
        <v>176</v>
      </c>
      <c r="D27" s="332" t="str">
        <f>IF('NEEL 52 TARIF-PRICE LIST'!D218="a","Rouge NEEL","Blanc")</f>
        <v>Blanc</v>
      </c>
      <c r="E27" s="333"/>
    </row>
    <row r="28" spans="1:5" ht="56.65" customHeight="1" thickBot="1" x14ac:dyDescent="0.25">
      <c r="A28" s="341"/>
      <c r="B28" s="342"/>
      <c r="C28" s="212" t="s">
        <v>367</v>
      </c>
      <c r="D28" s="334" t="str">
        <f>IF('NEEL 52 TARIF-PRICE LIST'!D219="a","Gris","blanc")</f>
        <v>blanc</v>
      </c>
      <c r="E28" s="335"/>
    </row>
    <row r="29" spans="1:5" ht="33" customHeight="1" thickBot="1" x14ac:dyDescent="0.25">
      <c r="A29" s="144"/>
      <c r="B29" s="144"/>
      <c r="C29" s="144"/>
      <c r="D29" s="144"/>
      <c r="E29" s="144"/>
    </row>
    <row r="30" spans="1:5" ht="56.65" customHeight="1" thickBot="1" x14ac:dyDescent="0.25">
      <c r="A30" s="309" t="s">
        <v>177</v>
      </c>
      <c r="B30" s="310"/>
      <c r="C30" s="310"/>
      <c r="D30" s="310"/>
      <c r="E30" s="311"/>
    </row>
    <row r="31" spans="1:5" ht="114" customHeight="1" x14ac:dyDescent="0.2">
      <c r="A31" s="181" t="str">
        <f>'NEEL 52 TARIF-PRICE LIST'!A19</f>
        <v>≡    TRI 52 005</v>
      </c>
      <c r="B31" s="182" t="str">
        <f>'NEEL 52 TARIF-PRICE LIST'!B19</f>
        <v>SEA DECK VIEW (Version 4 cabines-ref TRI 52 001) :
Pointe AV bâbord aménagée avec lit double et accès par panneau de pont 
SEA DECK VIEW (4 cabins version-ref TRI 52 001): Port bow peak with double bed, deck access</v>
      </c>
      <c r="C31" s="336" t="str">
        <f>IF('NEEL 52 TARIF-PRICE LIST'!D19=1,"X","")</f>
        <v/>
      </c>
      <c r="D31" s="336"/>
      <c r="E31" s="336"/>
    </row>
    <row r="32" spans="1:5" ht="108.75" customHeight="1" x14ac:dyDescent="0.2">
      <c r="A32" s="179" t="str">
        <f>'NEEL 52 TARIF-PRICE LIST'!A20</f>
        <v>≡    TRI 52 006</v>
      </c>
      <c r="B32" s="180" t="str">
        <f>'NEEL 52 TARIF-PRICE LIST'!B20</f>
        <v>SEA DECK VIEW (Version 4 cabines-ref TRI 52 001) :
Pointe AV tribord aménagée avec lit double et accès par panneau de pont 
SEA DECK VIEW (4 cabins version-ref TRI 52 001): Starboard bow peak with double bed, deck access</v>
      </c>
      <c r="C32" s="308" t="str">
        <f>IF('NEEL 52 TARIF-PRICE LIST'!D20=1,"X","")</f>
        <v/>
      </c>
      <c r="D32" s="308"/>
      <c r="E32" s="308"/>
    </row>
    <row r="33" spans="1:5" ht="117.75" customHeight="1" x14ac:dyDescent="0.2">
      <c r="A33" s="179" t="str">
        <f>'NEEL 52 TARIF-PRICE LIST'!A21</f>
        <v>≡    TRI 52 007</v>
      </c>
      <c r="B33" s="180" t="str">
        <f>'NEEL 52 TARIF-PRICE LIST'!B21</f>
        <v xml:space="preserve">SKY DECK VIEW (Version 4 cabines-ref TRI 52 003) :
Pointe AV bâbord aménagée avec lit double et accès par panneau de pont 
SKY DECK VIEW (4 cabins version-ref TRI 52 003): : Port bow peak with double bed, deck access
</v>
      </c>
      <c r="C33" s="308" t="str">
        <f>IF('NEEL 52 TARIF-PRICE LIST'!D21=1,"X","")</f>
        <v/>
      </c>
      <c r="D33" s="308"/>
      <c r="E33" s="308"/>
    </row>
    <row r="34" spans="1:5" ht="117.75" customHeight="1" x14ac:dyDescent="0.2">
      <c r="A34" s="179" t="str">
        <f>'NEEL 52 TARIF-PRICE LIST'!A22</f>
        <v>≡    TRI 52 008</v>
      </c>
      <c r="B34" s="180" t="str">
        <f>'NEEL 52 TARIF-PRICE LIST'!B22</f>
        <v>SEA DECK VIEW et SKY DECK VIEW (Toutes versions) :
Cabine simple arrière tribord avec WC électrique, douche et vasque
SEA DECK VIEW et SKY DECK VIEW (All versions): Aft starboard skipper cabin with electric toilet, wash basin &amp; shower</v>
      </c>
      <c r="C34" s="308" t="str">
        <f>IF('NEEL 52 TARIF-PRICE LIST'!D22=1,"X","")</f>
        <v/>
      </c>
      <c r="D34" s="308"/>
      <c r="E34" s="308"/>
    </row>
    <row r="35" spans="1:5" ht="117.75" customHeight="1" x14ac:dyDescent="0.2">
      <c r="A35" s="179" t="str">
        <f>'NEEL 52 TARIF-PRICE LIST'!A23</f>
        <v>≡    TRI 52 009</v>
      </c>
      <c r="B35" s="180" t="str">
        <f>'NEEL 52 TARIF-PRICE LIST'!B23</f>
        <v>SEA DECK VIEW et SKY DECK VIEW (Toutes versions) :
Cabine simple arrière bâbord avec WC électrique, douche et vasque
SEA DECK VIEW et SKY DECK VIEW (All versions): Aft port skipper cabin with electric toilet, wash basin &amp; shower</v>
      </c>
      <c r="C35" s="308" t="str">
        <f>IF('NEEL 52 TARIF-PRICE LIST'!D23=1,"X","")</f>
        <v/>
      </c>
      <c r="D35" s="308"/>
      <c r="E35" s="308"/>
    </row>
    <row r="36" spans="1:5" ht="117.75" customHeight="1" x14ac:dyDescent="0.2">
      <c r="A36" s="179" t="str">
        <f>'NEEL 52 TARIF-PRICE LIST'!A24</f>
        <v>≡    TRI 52 012</v>
      </c>
      <c r="B36" s="180" t="str">
        <f>'NEEL 52 TARIF-PRICE LIST'!B24</f>
        <v>SEA DECK VIEW et SKY DECK VIEW (Toutes versions) :
Cabine coque centrale avant : lit double à la place des deux lits supperposés livrés en standard
SEA DECK VIEW et SKY DECK VIEW (All versions): Front central hull cabin: double bed instead of the two bunk beds supplied as standard</v>
      </c>
      <c r="C36" s="308" t="str">
        <f>IF('NEEL 52 TARIF-PRICE LIST'!D24=1,"X","")</f>
        <v/>
      </c>
      <c r="D36" s="308"/>
      <c r="E36" s="308"/>
    </row>
    <row r="37" spans="1:5" ht="117.75" customHeight="1" x14ac:dyDescent="0.2">
      <c r="A37" s="179" t="str">
        <f>'NEEL 52 TARIF-PRICE LIST'!A25</f>
        <v>≡    TRI 52 010</v>
      </c>
      <c r="B37" s="180" t="str">
        <f>'NEEL 52 TARIF-PRICE LIST'!B25</f>
        <v>Pack "ESSENTIEL"
Pack "ESSENTIAL"</v>
      </c>
      <c r="C37" s="308" t="str">
        <f>IF('NEEL 52 TARIF-PRICE LIST'!D25=1,"X","")</f>
        <v/>
      </c>
      <c r="D37" s="308"/>
      <c r="E37" s="308"/>
    </row>
    <row r="38" spans="1:5" ht="117.75" customHeight="1" x14ac:dyDescent="0.2">
      <c r="A38" s="179" t="str">
        <f>'NEEL 52 TARIF-PRICE LIST'!A26</f>
        <v>≡    TRI 52 011</v>
      </c>
      <c r="B38" s="180" t="str">
        <f>'NEEL 52 TARIF-PRICE LIST'!B26</f>
        <v>Pack "PREMIUM"
Pack "PREMIUM"</v>
      </c>
      <c r="C38" s="308" t="str">
        <f>IF('NEEL 52 TARIF-PRICE LIST'!D26=1,"X","")</f>
        <v/>
      </c>
      <c r="D38" s="308"/>
      <c r="E38" s="308"/>
    </row>
    <row r="39" spans="1:5" ht="32.25" customHeight="1" thickBot="1" x14ac:dyDescent="0.25">
      <c r="A39" s="148"/>
      <c r="B39" s="149"/>
      <c r="C39" s="150"/>
      <c r="D39" s="150"/>
      <c r="E39" s="151"/>
    </row>
    <row r="40" spans="1:5" ht="56.65" customHeight="1" thickBot="1" x14ac:dyDescent="0.25">
      <c r="A40" s="309" t="s">
        <v>178</v>
      </c>
      <c r="B40" s="310"/>
      <c r="C40" s="311"/>
      <c r="D40" s="312" t="str">
        <f>IF('NEEL 52 TARIF-PRICE LIST'!D26=1,"PREMIUM","ESSENTIEL")</f>
        <v>ESSENTIEL</v>
      </c>
      <c r="E40" s="313"/>
    </row>
    <row r="41" spans="1:5" ht="56.65" customHeight="1" x14ac:dyDescent="0.2">
      <c r="A41" s="345" t="s">
        <v>179</v>
      </c>
      <c r="B41" s="346"/>
      <c r="C41" s="346"/>
      <c r="D41" s="152" t="s">
        <v>180</v>
      </c>
      <c r="E41" s="153" t="s">
        <v>3</v>
      </c>
    </row>
    <row r="42" spans="1:5" ht="61.15" customHeight="1" x14ac:dyDescent="0.2">
      <c r="A42" s="154" t="str">
        <f>'NEEL 52 TARIF-PRICE LIST'!A29</f>
        <v>≡  PACK 52 001</v>
      </c>
      <c r="B42" s="314" t="str">
        <f>'NEEL 52 TARIF-PRICE LIST'!B29</f>
        <v>Grand voile Dacron à corne lattée sur chariots à billes
Top square full batten main sail Dacron with ball bearings car</v>
      </c>
      <c r="C42" s="314"/>
      <c r="D42" s="155" t="s">
        <v>181</v>
      </c>
      <c r="E42" s="156" t="s">
        <v>181</v>
      </c>
    </row>
    <row r="43" spans="1:5" ht="56.65" customHeight="1" x14ac:dyDescent="0.2">
      <c r="A43" s="154" t="str">
        <f>'NEEL 52 TARIF-PRICE LIST'!A30</f>
        <v>≡  PACK 52 002</v>
      </c>
      <c r="B43" s="314" t="str">
        <f>'NEEL 52 TARIF-PRICE LIST'!B30</f>
        <v>Génois Dacron sur enrouleur avec bande UV 
Dacron genoa on furler + UV stripe</v>
      </c>
      <c r="C43" s="314"/>
      <c r="D43" s="155" t="s">
        <v>181</v>
      </c>
      <c r="E43" s="156" t="s">
        <v>181</v>
      </c>
    </row>
    <row r="44" spans="1:5" ht="56.65" customHeight="1" x14ac:dyDescent="0.2">
      <c r="A44" s="154" t="str">
        <f>'NEEL 52 TARIF-PRICE LIST'!A31</f>
        <v>≡  PACK 52 003</v>
      </c>
      <c r="B44" s="314" t="str">
        <f>'NEEL 52 TARIF-PRICE LIST'!B31</f>
        <v xml:space="preserve">Trinquette Dacron sur emmagasineur avec bande UV 
Dacron self tacking jib on furler + UV stripe </v>
      </c>
      <c r="C44" s="314"/>
      <c r="D44" s="155" t="s">
        <v>181</v>
      </c>
      <c r="E44" s="156" t="s">
        <v>181</v>
      </c>
    </row>
    <row r="45" spans="1:5" ht="56.65" customHeight="1" x14ac:dyDescent="0.2">
      <c r="A45" s="154" t="str">
        <f>'NEEL 52 TARIF-PRICE LIST'!A32</f>
        <v>≡  PACK 52 004</v>
      </c>
      <c r="B45" s="314" t="str">
        <f>'NEEL 52 TARIF-PRICE LIST'!B32</f>
        <v>Lazy bag
Lazy bag</v>
      </c>
      <c r="C45" s="314"/>
      <c r="D45" s="155" t="s">
        <v>181</v>
      </c>
      <c r="E45" s="156" t="s">
        <v>181</v>
      </c>
    </row>
    <row r="46" spans="1:5" ht="56.65" customHeight="1" x14ac:dyDescent="0.2">
      <c r="A46" s="154" t="str">
        <f>'NEEL 52 TARIF-PRICE LIST'!A33</f>
        <v>≡  PACK 52 005</v>
      </c>
      <c r="B46" s="314" t="str">
        <f>'NEEL 52 TARIF-PRICE LIST'!B33</f>
        <v>Réseau 230 V 11 prises PC quai 32 A et ligne de quai 25 m
230 V installation including 11 outlets PC 32 A and 25 m shore power line</v>
      </c>
      <c r="C46" s="314"/>
      <c r="D46" s="155" t="s">
        <v>181</v>
      </c>
      <c r="E46" s="156" t="s">
        <v>181</v>
      </c>
    </row>
    <row r="47" spans="1:5" ht="56.65" customHeight="1" x14ac:dyDescent="0.2">
      <c r="A47" s="154" t="str">
        <f>'NEEL 52 TARIF-PRICE LIST'!A34</f>
        <v>≡  PACK 52 006</v>
      </c>
      <c r="B47" s="314" t="str">
        <f>'NEEL 52 TARIF-PRICE LIST'!B34</f>
        <v>Mass combi ultra x 2 - par unité :  24 V / 3 500 W / 100 A
Combi x 2 - per unit 24 V / 3 500 W / 100 A</v>
      </c>
      <c r="C47" s="314"/>
      <c r="D47" s="155" t="s">
        <v>181</v>
      </c>
      <c r="E47" s="156" t="s">
        <v>181</v>
      </c>
    </row>
    <row r="48" spans="1:5" ht="56.65" customHeight="1" x14ac:dyDescent="0.2">
      <c r="A48" s="154" t="str">
        <f>'NEEL 52 TARIF-PRICE LIST'!A35</f>
        <v>≡  PACK 52 007</v>
      </c>
      <c r="B48" s="314" t="str">
        <f>'NEEL 52 TARIF-PRICE LIST'!B35</f>
        <v>Guindeau électrique 24 V puissance 1 700 W
Electric windlass 24 V power 1 700 W</v>
      </c>
      <c r="C48" s="314"/>
      <c r="D48" s="155" t="s">
        <v>181</v>
      </c>
      <c r="E48" s="156" t="s">
        <v>181</v>
      </c>
    </row>
    <row r="49" spans="1:5" ht="56.65" customHeight="1" x14ac:dyDescent="0.2">
      <c r="A49" s="154" t="str">
        <f>'NEEL 52 TARIF-PRICE LIST'!A36</f>
        <v>≡  PACK 52 008</v>
      </c>
      <c r="B49" s="314" t="str">
        <f>'NEEL 52 TARIF-PRICE LIST'!B36</f>
        <v>Rideaux dans les cabines
Cabin curtains</v>
      </c>
      <c r="C49" s="314"/>
      <c r="D49" s="155" t="s">
        <v>181</v>
      </c>
      <c r="E49" s="156" t="s">
        <v>181</v>
      </c>
    </row>
    <row r="50" spans="1:5" ht="56.65" customHeight="1" x14ac:dyDescent="0.2">
      <c r="A50" s="154" t="str">
        <f>'NEEL 52 TARIF-PRICE LIST'!A37</f>
        <v>≡  PACK 52 009</v>
      </c>
      <c r="B50" s="314" t="str">
        <f>'NEEL 52 TARIF-PRICE LIST'!B37</f>
        <v>Panneaux de ventilation sur le roof
Roof ventilation hatches</v>
      </c>
      <c r="C50" s="314"/>
      <c r="D50" s="155" t="s">
        <v>181</v>
      </c>
      <c r="E50" s="156" t="s">
        <v>181</v>
      </c>
    </row>
    <row r="51" spans="1:5" ht="56.65" customHeight="1" x14ac:dyDescent="0.2">
      <c r="A51" s="154" t="str">
        <f>'NEEL 52 TARIF-PRICE LIST'!A38</f>
        <v>≡  PACK 52 010</v>
      </c>
      <c r="B51" s="314" t="str">
        <f>'NEEL 52 TARIF-PRICE LIST'!B38</f>
        <v>WC électriques eau douce
Electrical fresh water toilets</v>
      </c>
      <c r="C51" s="314"/>
      <c r="D51" s="155" t="s">
        <v>181</v>
      </c>
      <c r="E51" s="156" t="s">
        <v>181</v>
      </c>
    </row>
    <row r="52" spans="1:5" ht="56.65" customHeight="1" x14ac:dyDescent="0.2">
      <c r="A52" s="154" t="str">
        <f>'NEEL 52 TARIF-PRICE LIST'!A39</f>
        <v>≡  PACK 52 011</v>
      </c>
      <c r="B52" s="314" t="str">
        <f>'NEEL 52 TARIF-PRICE LIST'!B39</f>
        <v>Réservoirs eaux noires avec nables d'extraction sur le pont
Holding tanks with pump-out fitting on deck</v>
      </c>
      <c r="C52" s="314"/>
      <c r="D52" s="155" t="s">
        <v>181</v>
      </c>
      <c r="E52" s="156" t="s">
        <v>181</v>
      </c>
    </row>
    <row r="53" spans="1:5" ht="56.65" customHeight="1" x14ac:dyDescent="0.2">
      <c r="A53" s="154" t="str">
        <f>'NEEL 52 TARIF-PRICE LIST'!A40</f>
        <v>≡  PACK 52 012</v>
      </c>
      <c r="B53" s="314" t="str">
        <f>'NEEL 52 TARIF-PRICE LIST'!B40</f>
        <v>Echelle de bain et douchette eau chaude / froide sur jupe flotteur bâbord
Transom ladder &amp; transom shower hot/cold water on portside</v>
      </c>
      <c r="C53" s="314"/>
      <c r="D53" s="155" t="s">
        <v>181</v>
      </c>
      <c r="E53" s="156" t="s">
        <v>181</v>
      </c>
    </row>
    <row r="54" spans="1:5" ht="56.65" customHeight="1" x14ac:dyDescent="0.2">
      <c r="A54" s="154" t="str">
        <f>'NEEL 52 TARIF-PRICE LIST'!A41</f>
        <v>≡  PACK 52 013</v>
      </c>
      <c r="B54" s="314" t="str">
        <f>'NEEL 52 TARIF-PRICE LIST'!B41</f>
        <v>Sellerie cockpit SUNBRELLA
Cockpit cushions SUNBRELLA</v>
      </c>
      <c r="C54" s="314"/>
      <c r="D54" s="155" t="s">
        <v>181</v>
      </c>
      <c r="E54" s="156" t="s">
        <v>181</v>
      </c>
    </row>
    <row r="55" spans="1:5" ht="56.65" customHeight="1" x14ac:dyDescent="0.2">
      <c r="A55" s="154" t="str">
        <f>'NEEL 52 TARIF-PRICE LIST'!A42</f>
        <v>≡  PACK 52 014</v>
      </c>
      <c r="B55" s="314" t="str">
        <f>'NEEL 52 TARIF-PRICE LIST'!B42</f>
        <v>Hélice repliable
Folding propeller</v>
      </c>
      <c r="C55" s="314"/>
      <c r="D55" s="155" t="s">
        <v>181</v>
      </c>
      <c r="E55" s="156" t="s">
        <v>181</v>
      </c>
    </row>
    <row r="56" spans="1:5" ht="56.65" customHeight="1" x14ac:dyDescent="0.2">
      <c r="A56" s="154" t="str">
        <f>'NEEL 52 TARIF-PRICE LIST'!A43</f>
        <v>≡  PACK 52 015</v>
      </c>
      <c r="B56" s="314" t="str">
        <f>'NEEL 52 TARIF-PRICE LIST'!B43</f>
        <v>Kit amarrage (4 amarres + 8 pare-battages)
Mooring kit (4 dock lines + 8 fenders)</v>
      </c>
      <c r="C56" s="314"/>
      <c r="D56" s="155" t="s">
        <v>181</v>
      </c>
      <c r="E56" s="156" t="s">
        <v>181</v>
      </c>
    </row>
    <row r="57" spans="1:5" ht="56.65" customHeight="1" x14ac:dyDescent="0.2">
      <c r="A57" s="154" t="str">
        <f>'NEEL 52 TARIF-PRICE LIST'!A44</f>
        <v>≡  PACK 52 016</v>
      </c>
      <c r="B57" s="314" t="str">
        <f>'NEEL 52 TARIF-PRICE LIST'!B44</f>
        <v>Feux de navigation en LED
LED navigation lights</v>
      </c>
      <c r="C57" s="314"/>
      <c r="D57" s="155" t="s">
        <v>181</v>
      </c>
      <c r="E57" s="156" t="s">
        <v>181</v>
      </c>
    </row>
    <row r="58" spans="1:5" ht="56.65" customHeight="1" x14ac:dyDescent="0.2">
      <c r="A58" s="154" t="str">
        <f>'NEEL 52 TARIF-PRICE LIST'!A45</f>
        <v>≡  PACK 52 017</v>
      </c>
      <c r="B58" s="314" t="str">
        <f>'NEEL 52 TARIF-PRICE LIST'!B45</f>
        <v>Eclairages intérieurs en LED
LED interior lights</v>
      </c>
      <c r="C58" s="314"/>
      <c r="D58" s="155" t="s">
        <v>181</v>
      </c>
      <c r="E58" s="156" t="s">
        <v>181</v>
      </c>
    </row>
    <row r="59" spans="1:5" ht="56.65" customHeight="1" x14ac:dyDescent="0.2">
      <c r="A59" s="154" t="str">
        <f>'NEEL 52 TARIF-PRICE LIST'!A46</f>
        <v>≡  PACK 52 018</v>
      </c>
      <c r="B59" s="314" t="str">
        <f>'NEEL 52 TARIF-PRICE LIST'!B46</f>
        <v>Kit mouillage (ancre KOBRA 25 kg + chaîne + câblot)
Anchoring kit (25 kg KOBRA anchor + chain + rope)</v>
      </c>
      <c r="C59" s="314"/>
      <c r="D59" s="155" t="s">
        <v>181</v>
      </c>
      <c r="E59" s="156" t="s">
        <v>181</v>
      </c>
    </row>
    <row r="60" spans="1:5" ht="56.65" customHeight="1" x14ac:dyDescent="0.2">
      <c r="A60" s="154" t="str">
        <f>'NEEL 52 TARIF-PRICE LIST'!A47</f>
        <v>≡  PACK 52 019</v>
      </c>
      <c r="B60" s="314" t="str">
        <f>'NEEL 52 TARIF-PRICE LIST'!B47</f>
        <v>Propulseur d'étrave 24 V avec batteries et chargeur dédiés
Bow thruster 24 V with dedicated battery and charger</v>
      </c>
      <c r="C60" s="314"/>
      <c r="D60" s="157"/>
      <c r="E60" s="156" t="s">
        <v>181</v>
      </c>
    </row>
    <row r="61" spans="1:5" ht="56.65" customHeight="1" x14ac:dyDescent="0.2">
      <c r="A61" s="154" t="str">
        <f>'NEEL 52 TARIF-PRICE LIST'!A48</f>
        <v>≡  PACK 52 020</v>
      </c>
      <c r="B61" s="314" t="str">
        <f>'NEEL 52 TARIF-PRICE LIST'!B48</f>
        <v>Protection d'étrave en inox
Stainless steel bow protection</v>
      </c>
      <c r="C61" s="314"/>
      <c r="D61" s="157"/>
      <c r="E61" s="156" t="s">
        <v>181</v>
      </c>
    </row>
    <row r="62" spans="1:5" ht="56.65" customHeight="1" x14ac:dyDescent="0.2">
      <c r="A62" s="154" t="str">
        <f>'NEEL 52 TARIF-PRICE LIST'!A49</f>
        <v>≡  PACK 52 021</v>
      </c>
      <c r="B62" s="314" t="str">
        <f>'NEEL 52 TARIF-PRICE LIST'!B49</f>
        <v>Winch électrique pour drisses de GV, de trinquette et de spi
Powered winch instead of the manual one for mainsail, staysail &amp; spinaker halyards</v>
      </c>
      <c r="C62" s="314"/>
      <c r="D62" s="157"/>
      <c r="E62" s="156" t="s">
        <v>181</v>
      </c>
    </row>
    <row r="63" spans="1:5" ht="56.65" customHeight="1" x14ac:dyDescent="0.2">
      <c r="A63" s="154" t="str">
        <f>'NEEL 52 TARIF-PRICE LIST'!A50</f>
        <v>≡  PACK 52 022</v>
      </c>
      <c r="B63" s="314" t="str">
        <f>'NEEL 52 TARIF-PRICE LIST'!B50</f>
        <v>Sellerie sun deck SUNBRELLA
Sun deck cushions SUNBRELLA</v>
      </c>
      <c r="C63" s="314"/>
      <c r="D63" s="157"/>
      <c r="E63" s="156" t="s">
        <v>181</v>
      </c>
    </row>
    <row r="64" spans="1:5" ht="56.65" customHeight="1" x14ac:dyDescent="0.2">
      <c r="A64" s="154" t="str">
        <f>'NEEL 52 TARIF-PRICE LIST'!A51</f>
        <v>≡  PACK 52 023</v>
      </c>
      <c r="B64" s="314" t="str">
        <f>'NEEL 52 TARIF-PRICE LIST'!B51</f>
        <v>Audio Fusion Apollo 770 avec 2 HP dans cockpit et 2 HP (B&amp;W) dans le carré, avec prise USB
Audio Fusion Apollo 770 with 2 speakers in the cockpit and 2 speakers (B&amp;W) in the saloon, with USB plug</v>
      </c>
      <c r="C64" s="314"/>
      <c r="D64" s="157"/>
      <c r="E64" s="156" t="s">
        <v>181</v>
      </c>
    </row>
    <row r="65" spans="1:5" ht="56.65" customHeight="1" x14ac:dyDescent="0.2">
      <c r="A65" s="154" t="str">
        <f>'NEEL 52 TARIF-PRICE LIST'!A52</f>
        <v>≡  PACK 52 024</v>
      </c>
      <c r="B65" s="314" t="str">
        <f>'NEEL 52 TARIF-PRICE LIST'!B52</f>
        <v>2 fauteuils amovibles Cockloon®
2 foldable Cockloon® seats</v>
      </c>
      <c r="C65" s="314"/>
      <c r="D65" s="157"/>
      <c r="E65" s="156" t="s">
        <v>181</v>
      </c>
    </row>
    <row r="66" spans="1:5" ht="56.65" customHeight="1" x14ac:dyDescent="0.2">
      <c r="A66" s="154" t="str">
        <f>'NEEL 52 TARIF-PRICE LIST'!A53</f>
        <v>≡  PACK 52 025</v>
      </c>
      <c r="B66" s="314" t="str">
        <f>'NEEL 52 TARIF-PRICE LIST'!B53</f>
        <v>Relevage d'annexe avec balancine sur line driver et bers
Dinghy toping lift system including line driver &amp; craddles</v>
      </c>
      <c r="C66" s="314"/>
      <c r="D66" s="157"/>
      <c r="E66" s="156" t="s">
        <v>181</v>
      </c>
    </row>
    <row r="67" spans="1:5" ht="56.65" customHeight="1" thickBot="1" x14ac:dyDescent="0.25">
      <c r="A67" s="154" t="str">
        <f>'NEEL 52 TARIF-PRICE LIST'!A54</f>
        <v>≡  PACK 52 026</v>
      </c>
      <c r="B67" s="314" t="str">
        <f>'NEEL 52 TARIF-PRICE LIST'!B54</f>
        <v>Antifouling avec primer expoxy
Antifouling with epoxy primer</v>
      </c>
      <c r="C67" s="314"/>
      <c r="D67" s="158"/>
      <c r="E67" s="159" t="s">
        <v>181</v>
      </c>
    </row>
    <row r="68" spans="1:5" ht="35.25" customHeight="1" thickBot="1" x14ac:dyDescent="0.25">
      <c r="A68" s="148"/>
      <c r="B68" s="160"/>
      <c r="C68" s="148"/>
      <c r="D68" s="148"/>
      <c r="E68" s="161"/>
    </row>
    <row r="69" spans="1:5" ht="56.65" customHeight="1" thickBot="1" x14ac:dyDescent="0.25">
      <c r="A69" s="315" t="s">
        <v>182</v>
      </c>
      <c r="B69" s="316"/>
      <c r="C69" s="316"/>
      <c r="D69" s="316"/>
      <c r="E69" s="317"/>
    </row>
    <row r="70" spans="1:5" ht="56.65" customHeight="1" x14ac:dyDescent="0.2">
      <c r="A70" s="162" t="str">
        <f>'NEEL 52 TARIF-PRICE LIST'!A57</f>
        <v>≡ OPT 52 TS001</v>
      </c>
      <c r="B70" s="163" t="str">
        <f>'NEEL 52 TARIF-PRICE LIST'!B57</f>
        <v xml:space="preserve">Cockpit complet et jupes en teck synthétique
Synthetic teak on full cockpit and transoms </v>
      </c>
      <c r="C70" s="291" t="str">
        <f>IF('NEEL 52 TARIF-PRICE LIST'!D57=0,"","X")</f>
        <v/>
      </c>
      <c r="D70" s="292"/>
      <c r="E70" s="293"/>
    </row>
    <row r="71" spans="1:5" ht="56.65" customHeight="1" x14ac:dyDescent="0.2">
      <c r="A71" s="154" t="str">
        <f>'NEEL 52 TARIF-PRICE LIST'!A58</f>
        <v>≡ OPT 52 TS002</v>
      </c>
      <c r="B71" s="163" t="s">
        <v>365</v>
      </c>
      <c r="C71" s="299" t="str">
        <f>IF('NEEL 52 TARIF-PRICE LIST'!D58=0,"","X")</f>
        <v/>
      </c>
      <c r="D71" s="300"/>
      <c r="E71" s="301"/>
    </row>
    <row r="72" spans="1:5" ht="56.65" customHeight="1" x14ac:dyDescent="0.2">
      <c r="A72" s="154" t="str">
        <f>'NEEL 52 TARIF-PRICE LIST'!A59</f>
        <v>≡ OPT 52 TS003</v>
      </c>
      <c r="B72" s="163" t="str">
        <f>'NEEL 52 TARIF-PRICE LIST'!B59</f>
        <v>Salon, cuisine et espace table à cartes en teck synthétique (Versions SEA DECK)
Synthetic teak interior : saloon, galley and chart table  (SEA DECK Versions)</v>
      </c>
      <c r="C72" s="299" t="str">
        <f>IF('NEEL 52 TARIF-PRICE LIST'!D59=0,"","X")</f>
        <v/>
      </c>
      <c r="D72" s="300"/>
      <c r="E72" s="301"/>
    </row>
    <row r="73" spans="1:5" ht="56.65" customHeight="1" x14ac:dyDescent="0.2">
      <c r="A73" s="154" t="str">
        <f>'NEEL 52 TARIF-PRICE LIST'!A60</f>
        <v>≡ OPT 52 TS004</v>
      </c>
      <c r="B73" s="163" t="str">
        <f>'NEEL 52 TARIF-PRICE LIST'!B60</f>
        <v>Salon, cuisine, espace table à cartes et cabine master (espace nuit) en teck synthétique (Versions SKY DECK)
Synthetic teak interior : saloon, galley, chart table, master cabin (sleeping area)  (SKY DECK Versions)</v>
      </c>
      <c r="C73" s="299" t="str">
        <f>IF('NEEL 52 TARIF-PRICE LIST'!D60=0,"","X")</f>
        <v/>
      </c>
      <c r="D73" s="300"/>
      <c r="E73" s="301"/>
    </row>
    <row r="74" spans="1:5" ht="56.65" customHeight="1" x14ac:dyDescent="0.2">
      <c r="A74" s="154" t="str">
        <f>'NEEL 52 TARIF-PRICE LIST'!A61</f>
        <v>≡ OPT 52 TS005</v>
      </c>
      <c r="B74" s="163" t="s">
        <v>322</v>
      </c>
      <c r="C74" s="299" t="str">
        <f>IF('NEEL 52 TARIF-PRICE LIST'!D61=0,"","X")</f>
        <v/>
      </c>
      <c r="D74" s="300"/>
      <c r="E74" s="301"/>
    </row>
    <row r="75" spans="1:5" ht="56.65" customHeight="1" thickBot="1" x14ac:dyDescent="0.25">
      <c r="A75" s="148"/>
      <c r="B75" s="160"/>
      <c r="C75" s="148"/>
      <c r="D75" s="148"/>
      <c r="E75" s="161"/>
    </row>
    <row r="76" spans="1:5" ht="56.65" customHeight="1" thickBot="1" x14ac:dyDescent="0.25">
      <c r="A76" s="315" t="s">
        <v>2</v>
      </c>
      <c r="B76" s="316"/>
      <c r="C76" s="316"/>
      <c r="D76" s="316"/>
      <c r="E76" s="317"/>
    </row>
    <row r="77" spans="1:5" ht="75" customHeight="1" thickBot="1" x14ac:dyDescent="0.25">
      <c r="A77" s="164" t="str">
        <f>'NEEL 52 TARIF-PRICE LIST'!A64</f>
        <v>■ OPT 52 CE001</v>
      </c>
      <c r="B77" s="165" t="str">
        <f>'NEEL 52 TARIF-PRICE LIST'!B64</f>
        <v>Tente de cockpit amovible
Removable cockpit tent</v>
      </c>
      <c r="C77" s="294" t="str">
        <f>IF('NEEL 52 TARIF-PRICE LIST'!D64=1,"X","")</f>
        <v/>
      </c>
      <c r="D77" s="295"/>
      <c r="E77" s="296"/>
    </row>
    <row r="78" spans="1:5" ht="75" customHeight="1" x14ac:dyDescent="0.2">
      <c r="A78" s="164" t="str">
        <f>'NEEL 52 TARIF-PRICE LIST'!A65</f>
        <v>■ OPT 52 CE012</v>
      </c>
      <c r="B78" s="165" t="str">
        <f>'NEEL 52 TARIF-PRICE LIST'!B65</f>
        <v>Tente de cockpit 2 en 1 avec panneaux souples transparents et panneaux moustiquaires
2 in 1 cockpit tent with transparent soft panels and mosquito net panels</v>
      </c>
      <c r="C78" s="294" t="str">
        <f>IF('NEEL 52 TARIF-PRICE LIST'!D65=1,"X","")</f>
        <v/>
      </c>
      <c r="D78" s="295"/>
      <c r="E78" s="296"/>
    </row>
    <row r="79" spans="1:5" ht="63" customHeight="1" x14ac:dyDescent="0.2">
      <c r="A79" s="154" t="str">
        <f>'NEEL 52 TARIF-PRICE LIST'!A66</f>
        <v>■ OPT 52 CE003</v>
      </c>
      <c r="B79" s="163" t="str">
        <f>'NEEL 52 TARIF-PRICE LIST'!B66</f>
        <v>Bimini fixe au poste de barre sur structure inox avec pare brise souple
Bimini at the helm station including windshield</v>
      </c>
      <c r="C79" s="299" t="str">
        <f>IF('NEEL 52 TARIF-PRICE LIST'!D66=1,"X","")</f>
        <v/>
      </c>
      <c r="D79" s="300"/>
      <c r="E79" s="301"/>
    </row>
    <row r="80" spans="1:5" ht="56.65" customHeight="1" x14ac:dyDescent="0.2">
      <c r="A80" s="154" t="str">
        <f>'NEEL 52 TARIF-PRICE LIST'!A67</f>
        <v>■ OPT 52 CE004</v>
      </c>
      <c r="B80" s="163" t="str">
        <f>'NEEL 52 TARIF-PRICE LIST'!B67</f>
        <v>Fermeture complète en toile du bimini
Bimini full closing tent</v>
      </c>
      <c r="C80" s="299" t="str">
        <f>IF('NEEL 52 TARIF-PRICE LIST'!D67=1,"X","")</f>
        <v/>
      </c>
      <c r="D80" s="300"/>
      <c r="E80" s="301"/>
    </row>
    <row r="81" spans="1:5" ht="104.25" customHeight="1" x14ac:dyDescent="0.2">
      <c r="A81" s="154" t="str">
        <f>'NEEL 52 TARIF-PRICE LIST'!A68</f>
        <v>■ OPT 52 CE005</v>
      </c>
      <c r="B81" s="163" t="str">
        <f>'NEEL 52 TARIF-PRICE LIST'!B68</f>
        <v>Bloc cuisine extérieure dans cockpit comprenant plan de travail, évier, eau froide/chaude, frigo - Incompatible avec le Bain de soleil (CE006)
Cockpit kitchen including work top, sink, hot and cold water, fridge - Not possible with Sunbathing pad (CE006)</v>
      </c>
      <c r="C81" s="299" t="str">
        <f>IF('NEEL 52 TARIF-PRICE LIST'!D68=1,"X","")</f>
        <v/>
      </c>
      <c r="D81" s="300"/>
      <c r="E81" s="301"/>
    </row>
    <row r="82" spans="1:5" ht="104.25" customHeight="1" x14ac:dyDescent="0.2">
      <c r="A82" s="154" t="str">
        <f>'NEEL 52 TARIF-PRICE LIST'!A69</f>
        <v>■ OPT 52 CE006</v>
      </c>
      <c r="B82" s="163" t="str">
        <f>'NEEL 52 TARIF-PRICE LIST'!B69</f>
        <v>Plancha - Impose sélection de l'option Bloc cuisine (CE005)
Plancha - Requires Cockpit Kitchen (CE005)</v>
      </c>
      <c r="C82" s="299" t="str">
        <f>IF('NEEL 52 TARIF-PRICE LIST'!D69=1,"X","")</f>
        <v/>
      </c>
      <c r="D82" s="300"/>
      <c r="E82" s="301"/>
    </row>
    <row r="83" spans="1:5" ht="104.25" customHeight="1" x14ac:dyDescent="0.2">
      <c r="A83" s="154" t="str">
        <f>'NEEL 52 TARIF-PRICE LIST'!A70</f>
        <v>■ OPT 52 CE007</v>
      </c>
      <c r="B83" s="163" t="str">
        <f>'NEEL 52 TARIF-PRICE LIST'!B70</f>
        <v>Ice maker dans bloc cuisine extérieure dans cockpit (condamne du rangement) - Incompatible avec le Bain de soleil (CE006)
Ice maker in cockpit kitchen (removes from storage) - Not possible with Sunbathing pad (CE006)</v>
      </c>
      <c r="C83" s="173"/>
      <c r="D83" s="174"/>
      <c r="E83" s="175"/>
    </row>
    <row r="84" spans="1:5" ht="81.75" customHeight="1" x14ac:dyDescent="0.2">
      <c r="A84" s="154" t="str">
        <f>'NEEL 52 TARIF-PRICE LIST'!A71</f>
        <v>■ OPT 52 CE008</v>
      </c>
      <c r="B84" s="163" t="str">
        <f>'NEEL 52 TARIF-PRICE LIST'!B71</f>
        <v>Bain de soleil dans cockpit - Incompatible avec bloc cuisine extérieure (CE005)
Sunbathing pad - Impossible with Cockpit kitchen (CE005)</v>
      </c>
      <c r="C84" s="299" t="str">
        <f>IF('NEEL 52 TARIF-PRICE LIST'!D71=1,"X","")</f>
        <v/>
      </c>
      <c r="D84" s="300"/>
      <c r="E84" s="301"/>
    </row>
    <row r="85" spans="1:5" ht="66.75" customHeight="1" x14ac:dyDescent="0.2">
      <c r="A85" s="154" t="str">
        <f>'NEEL 52 TARIF-PRICE LIST'!A72</f>
        <v>■ OPT 52 CE009</v>
      </c>
      <c r="B85" s="163" t="str">
        <f>'NEEL 52 TARIF-PRICE LIST'!B72</f>
        <v>Ensemble de mains courantes autour du roof
Set of handrails around the roof</v>
      </c>
      <c r="C85" s="299" t="str">
        <f>IF('NEEL 52 TARIF-PRICE LIST'!D72=1,"X","")</f>
        <v/>
      </c>
      <c r="D85" s="300"/>
      <c r="E85" s="301"/>
    </row>
    <row r="86" spans="1:5" ht="66.75" customHeight="1" x14ac:dyDescent="0.2">
      <c r="A86" s="154" t="str">
        <f>'NEEL 52 TARIF-PRICE LIST'!A73</f>
        <v>■ OPT 52 CE010</v>
      </c>
      <c r="B86" s="163" t="str">
        <f>'NEEL 52 TARIF-PRICE LIST'!B73</f>
        <v>1 taquet de pendille sur chaque pointe avant de flotteur (donc 2 taquets au total)
1 mooring cleat on each float bow (total : 2 cleats)</v>
      </c>
      <c r="C86" s="299" t="str">
        <f>IF('NEEL 52 TARIF-PRICE LIST'!D73=1,"X","")</f>
        <v/>
      </c>
      <c r="D86" s="300"/>
      <c r="E86" s="301"/>
    </row>
    <row r="87" spans="1:5" ht="66.75" customHeight="1" x14ac:dyDescent="0.2">
      <c r="A87" s="154" t="str">
        <f>'NEEL 52 TARIF-PRICE LIST'!A74</f>
        <v>■ OPT 52 CE011</v>
      </c>
      <c r="B87" s="163" t="str">
        <f>'NEEL 52 TARIF-PRICE LIST'!B74</f>
        <v>1 table cocktail au niveau du trampoline tribord
1 cocktail table near the starboard trampoline</v>
      </c>
      <c r="C87" s="299" t="str">
        <f>IF('NEEL 52 TARIF-PRICE LIST'!D74=1,"X","")</f>
        <v/>
      </c>
      <c r="D87" s="300"/>
      <c r="E87" s="301"/>
    </row>
    <row r="88" spans="1:5" ht="66.75" customHeight="1" x14ac:dyDescent="0.2">
      <c r="A88" s="154" t="str">
        <f>'NEEL 52 TARIF-PRICE LIST'!A75</f>
        <v>■ OPT 52 CE013</v>
      </c>
      <c r="B88" s="163" t="str">
        <f>'NEEL 52 TARIF-PRICE LIST'!B75</f>
        <v>1 Ensemble de coussins pour plage avant tribord</v>
      </c>
      <c r="C88" s="299" t="str">
        <f>IF('NEEL 52 TARIF-PRICE LIST'!D75=1,"X","")</f>
        <v/>
      </c>
      <c r="D88" s="300"/>
      <c r="E88" s="301"/>
    </row>
    <row r="89" spans="1:5" ht="56.65" customHeight="1" thickBot="1" x14ac:dyDescent="0.25">
      <c r="A89" s="148"/>
      <c r="B89" s="160"/>
      <c r="C89" s="148"/>
      <c r="D89" s="148"/>
      <c r="E89" s="161"/>
    </row>
    <row r="90" spans="1:5" ht="56.65" customHeight="1" thickBot="1" x14ac:dyDescent="0.25">
      <c r="A90" s="302" t="s">
        <v>187</v>
      </c>
      <c r="B90" s="303">
        <v>0</v>
      </c>
      <c r="C90" s="303" t="s">
        <v>194</v>
      </c>
      <c r="D90" s="303"/>
      <c r="E90" s="304"/>
    </row>
    <row r="91" spans="1:5" ht="71.25" customHeight="1" thickBot="1" x14ac:dyDescent="0.25">
      <c r="A91" s="164" t="str">
        <f>'NEEL 52 TARIF-PRICE LIST'!A78</f>
        <v>■ OPT 52 CI001.1</v>
      </c>
      <c r="B91" s="165" t="str">
        <f>'NEEL 52 TARIF-PRICE LIST'!B78</f>
        <v>4 ventilateurs électriques dans "l'espace Jour" (carré, cuisine, table à carte et cabine Master)
4 electrical fans in the "Living area" (saloon, nav.station, kitchen and master cabin)</v>
      </c>
      <c r="C91" s="291" t="str">
        <f>IF('NEEL 52 TARIF-PRICE LIST'!D78=0,"","X")</f>
        <v/>
      </c>
      <c r="D91" s="292"/>
      <c r="E91" s="293"/>
    </row>
    <row r="92" spans="1:5" ht="71.25" customHeight="1" x14ac:dyDescent="0.2">
      <c r="A92" s="164" t="str">
        <f>'NEEL 52 TARIF-PRICE LIST'!A79</f>
        <v>■ OPT 52 CI001.2</v>
      </c>
      <c r="B92" s="165" t="str">
        <f>'NEEL 52 TARIF-PRICE LIST'!B79</f>
        <v>7 ventilateurs électriques dans "l'espace Nuit" (cabines, dressing)
7 electrical fans in the "Night area" (cabins, dressing)</v>
      </c>
      <c r="C92" s="291" t="str">
        <f>IF('NEEL 52 TARIF-PRICE LIST'!D79=0,"","X")</f>
        <v/>
      </c>
      <c r="D92" s="292"/>
      <c r="E92" s="293"/>
    </row>
    <row r="93" spans="1:5" ht="56.65" customHeight="1" x14ac:dyDescent="0.2">
      <c r="A93" s="154" t="str">
        <f>'NEEL 52 TARIF-PRICE LIST'!A80</f>
        <v>■ OPT 52 CI002</v>
      </c>
      <c r="B93" s="163" t="str">
        <f>'NEEL 52 TARIF-PRICE LIST'!B80</f>
        <v>Rideau d'entrée de baie coulissante
Curtain for the entrance sliding door</v>
      </c>
      <c r="C93" s="291" t="str">
        <f>IF('NEEL 52 TARIF-PRICE LIST'!D80=0,"","X")</f>
        <v/>
      </c>
      <c r="D93" s="292"/>
      <c r="E93" s="293"/>
    </row>
    <row r="94" spans="1:5" ht="56.65" customHeight="1" x14ac:dyDescent="0.2">
      <c r="A94" s="154" t="str">
        <f>'NEEL 52 TARIF-PRICE LIST'!A81</f>
        <v>■ OPT 52 CI007</v>
      </c>
      <c r="B94" s="163" t="str">
        <f>'NEEL 52 TARIF-PRICE LIST'!B81</f>
        <v>Batyline occultante extérieure de vitrage - Couleur BLANC ou GRIS au choix
Outside blind made of Batyline - colour to be choosen : WHITE or GREY</v>
      </c>
      <c r="C94" s="291" t="str">
        <f>IF('NEEL 52 TARIF-PRICE LIST'!D81=0,"","X")</f>
        <v/>
      </c>
      <c r="D94" s="292"/>
      <c r="E94" s="293"/>
    </row>
    <row r="95" spans="1:5" ht="56.65" customHeight="1" x14ac:dyDescent="0.2">
      <c r="A95" s="154" t="str">
        <f>'NEEL 52 TARIF-PRICE LIST'!A82</f>
        <v>■ OPT 52 CI003</v>
      </c>
      <c r="B95" s="163" t="str">
        <f>'NEEL 52 TARIF-PRICE LIST'!B82</f>
        <v>Batyline occultante extérieure de vitrage avec ouvrants pour panneaux - Couleur BLANC ou GRIS au choix
Outside blind made of Batyline with hatch openings - colour to be choosen : WHITE or GREY</v>
      </c>
      <c r="C95" s="291" t="str">
        <f>IF('NEEL 52 TARIF-PRICE LIST'!D82=0,"","X")</f>
        <v/>
      </c>
      <c r="D95" s="292"/>
      <c r="E95" s="293"/>
    </row>
    <row r="96" spans="1:5" ht="97.15" customHeight="1" x14ac:dyDescent="0.2">
      <c r="A96" s="154" t="str">
        <f>'NEEL 52 TARIF-PRICE LIST'!A83</f>
        <v>■ OPT 52 CI004</v>
      </c>
      <c r="B96" s="163" t="str">
        <f>'NEEL 52 TARIF-PRICE LIST'!B83</f>
        <v>Eau de mer sous pression au robinet de cuisine intérieure (en plus de l'eau douce) et sortie sur pont pour connecter un tuyau
Pressurized sea water at galley (in addition to fresh water) and outlet on deck to connect a hose</v>
      </c>
      <c r="C96" s="291" t="str">
        <f>IF('NEEL 52 TARIF-PRICE LIST'!D83=0,"","X")</f>
        <v/>
      </c>
      <c r="D96" s="292"/>
      <c r="E96" s="293"/>
    </row>
    <row r="97" spans="1:5" ht="56.65" customHeight="1" x14ac:dyDescent="0.2">
      <c r="A97" s="154" t="str">
        <f>'NEEL 52 TARIF-PRICE LIST'!A84</f>
        <v>■ OPT 52 CI005</v>
      </c>
      <c r="B97" s="163" t="str">
        <f>'NEEL 52 TARIF-PRICE LIST'!B84</f>
        <v>Sommier à latte pour lit double (6 maximum) 
Slatted bed for double bed (6 maximum)</v>
      </c>
      <c r="C97" s="291" t="str">
        <f>IF('NEEL 52 TARIF-PRICE LIST'!D84=0,"","X")</f>
        <v/>
      </c>
      <c r="D97" s="292"/>
      <c r="E97" s="293"/>
    </row>
    <row r="98" spans="1:5" ht="56.65" customHeight="1" x14ac:dyDescent="0.2">
      <c r="A98" s="154" t="str">
        <f>'NEEL 52 TARIF-PRICE LIST'!A85</f>
        <v>■ OPT 52 CI006</v>
      </c>
      <c r="B98" s="163" t="str">
        <f>'NEEL 52 TARIF-PRICE LIST'!B85</f>
        <v>Ensemble des éclairages sur dimmer (variateur d'intensité)
Set of dimmer lights (dimmer)</v>
      </c>
      <c r="C98" s="291" t="str">
        <f>IF('NEEL 52 TARIF-PRICE LIST'!D85=0,"","X")</f>
        <v/>
      </c>
      <c r="D98" s="292"/>
      <c r="E98" s="293"/>
    </row>
    <row r="99" spans="1:5" ht="56.65" customHeight="1" thickBot="1" x14ac:dyDescent="0.25">
      <c r="A99" s="148"/>
      <c r="B99" s="160"/>
      <c r="C99" s="148"/>
      <c r="D99" s="148"/>
      <c r="E99" s="161"/>
    </row>
    <row r="100" spans="1:5" ht="56.65" customHeight="1" thickBot="1" x14ac:dyDescent="0.25">
      <c r="A100" s="315" t="s">
        <v>287</v>
      </c>
      <c r="B100" s="316">
        <v>0</v>
      </c>
      <c r="C100" s="316" t="s">
        <v>194</v>
      </c>
      <c r="D100" s="316"/>
      <c r="E100" s="317"/>
    </row>
    <row r="101" spans="1:5" ht="69" customHeight="1" thickBot="1" x14ac:dyDescent="0.25">
      <c r="A101" s="164" t="str">
        <f>'NEEL 52 TARIF-PRICE LIST'!A88</f>
        <v>≡ OPT 52 EN001</v>
      </c>
      <c r="B101" s="165" t="str">
        <f>'NEEL 52 TARIF-PRICE LIST'!B88</f>
        <v>Generateur 11-12 KW (selon fournisseur)
Generator 11-12 KW (as per supplier)</v>
      </c>
      <c r="C101" s="294" t="str">
        <f>IF('NEEL 52 TARIF-PRICE LIST'!D88=0,"","X")</f>
        <v/>
      </c>
      <c r="D101" s="295"/>
      <c r="E101" s="296"/>
    </row>
    <row r="102" spans="1:5" ht="69" customHeight="1" thickBot="1" x14ac:dyDescent="0.25">
      <c r="A102" s="154" t="str">
        <f>'NEEL 52 TARIF-PRICE LIST'!A89</f>
        <v>≡ OPT 52 EN002</v>
      </c>
      <c r="B102" s="165" t="str">
        <f>'NEEL 52 TARIF-PRICE LIST'!B89</f>
        <v>Pré installation GE (piquage eau de mer uniquement) (déjà compris si GE sélectionné)
Pre installation for generator (sea water dive only) (already included if generator selected)</v>
      </c>
      <c r="C102" s="294" t="str">
        <f>IF('NEEL 52 TARIF-PRICE LIST'!D89=0,"","X")</f>
        <v/>
      </c>
      <c r="D102" s="295"/>
      <c r="E102" s="296"/>
    </row>
    <row r="103" spans="1:5" ht="133.9" customHeight="1" thickBot="1" x14ac:dyDescent="0.25">
      <c r="A103" s="154" t="str">
        <f>'NEEL 52 TARIF-PRICE LIST'!A90</f>
        <v>≡ OPT 52 EN003.1</v>
      </c>
      <c r="B103" s="165" t="str">
        <f>'NEEL 52 TARIF-PRICE LIST'!B90</f>
        <v>Sur TRI 52 003: Climatisation à eau glacée centralisée réversible cabines + pont principal 50K BTU (sans chaudière) (Fonctionne en 230V mais est bifréquence, nécessite un convertisseur si fonctionnement en 120V)
Centralized and reversible air-conditionning system in cabins+saloon 50 K BTU (without boiler)</v>
      </c>
      <c r="C103" s="294" t="str">
        <f>IF('NEEL 52 TARIF-PRICE LIST'!D90=0,"","X")</f>
        <v/>
      </c>
      <c r="D103" s="295"/>
      <c r="E103" s="296"/>
    </row>
    <row r="104" spans="1:5" ht="82.9" customHeight="1" thickBot="1" x14ac:dyDescent="0.25">
      <c r="A104" s="154" t="str">
        <f>'NEEL 52 TARIF-PRICE LIST'!A91</f>
        <v>≡ OPT 52 EN003.2</v>
      </c>
      <c r="B104" s="165" t="str">
        <f>'NEEL 52 TARIF-PRICE LIST'!B91</f>
        <v>Sur TRI 52 001 : Climatisation à eau glacée centralisée réversible cabines + pont principal  50K BTU(sans chaudière) (Fonctionne en 230V mais est bifréquence, nécessite un convertisseur si fonctionnement en 120V)
Centralized and reversible air-conditionning system in cabins + saloon 50 K BTU (without boiler)</v>
      </c>
      <c r="C104" s="294" t="str">
        <f>IF('NEEL 52 TARIF-PRICE LIST'!D91=0,"","X")</f>
        <v/>
      </c>
      <c r="D104" s="295"/>
      <c r="E104" s="296"/>
    </row>
    <row r="105" spans="1:5" ht="106.15" customHeight="1" thickBot="1" x14ac:dyDescent="0.25">
      <c r="A105" s="154" t="str">
        <f>'NEEL 52 TARIF-PRICE LIST'!A92</f>
        <v>≡ OPT 52 EN003.3</v>
      </c>
      <c r="B105" s="165" t="str">
        <f>'NEEL 52 TARIF-PRICE LIST'!B92</f>
        <v>Sur TRI 52 002 et TRI 52 004 : Climatisation à eau glacée centralisée réversible cabines + pont principal 50 K BTU (sans chaudière) (Fonctionne en 230V mais est bifréquence, nécessite un convertisseur si fonctionnement en 120V)
Centralized and reversible air-conditionning system in cabins + saloon  50 K BTU(without boiler)</v>
      </c>
      <c r="C105" s="294" t="str">
        <f>IF('NEEL 52 TARIF-PRICE LIST'!D92=0,"","X")</f>
        <v/>
      </c>
      <c r="D105" s="295"/>
      <c r="E105" s="296"/>
    </row>
    <row r="106" spans="1:5" ht="70.150000000000006" customHeight="1" thickBot="1" x14ac:dyDescent="0.25">
      <c r="A106" s="154" t="str">
        <f>'NEEL 52 TARIF-PRICE LIST'!A93</f>
        <v>≡ OPT 52 EN004</v>
      </c>
      <c r="B106" s="165" t="str">
        <f>'NEEL 52 TARIF-PRICE LIST'!B93</f>
        <v>Chauffage diesel pour climatisation (en complément OPT 52 EN003.1/.2/.3)
Diesel Heating System for air-conditionning (in addition to OPT 52 EN003.1/.2/.3)</v>
      </c>
      <c r="C106" s="294" t="str">
        <f>IF('NEEL 52 TARIF-PRICE LIST'!D93=0,"","X")</f>
        <v/>
      </c>
      <c r="D106" s="295"/>
      <c r="E106" s="296"/>
    </row>
    <row r="107" spans="1:5" ht="106.15" customHeight="1" thickBot="1" x14ac:dyDescent="0.25">
      <c r="A107" s="154" t="str">
        <f>'NEEL 52 TARIF-PRICE LIST'!A94</f>
        <v>≡ OPT 52 EN005</v>
      </c>
      <c r="B107" s="165" t="str">
        <f>'NEEL 52 TARIF-PRICE LIST'!B94</f>
        <v xml:space="preserve">Chauffage chaudière WEBASTO à eau
Water heating system WEBASTO </v>
      </c>
      <c r="C107" s="294" t="str">
        <f>IF('NEEL 52 TARIF-PRICE LIST'!D94=0,"","X")</f>
        <v/>
      </c>
      <c r="D107" s="295"/>
      <c r="E107" s="296"/>
    </row>
    <row r="108" spans="1:5" ht="72" customHeight="1" thickBot="1" x14ac:dyDescent="0.25">
      <c r="A108" s="154" t="str">
        <f>'NEEL 52 TARIF-PRICE LIST'!A95</f>
        <v>≡ OPT 52 EN006</v>
      </c>
      <c r="B108" s="165" t="str">
        <f>'NEEL 52 TARIF-PRICE LIST'!B95</f>
        <v>Dessalinisateur 24 V débit 100 L/H
Water maker 100 L/H 24 V</v>
      </c>
      <c r="C108" s="294" t="str">
        <f>IF('NEEL 52 TARIF-PRICE LIST'!D95=0,"","X")</f>
        <v/>
      </c>
      <c r="D108" s="295"/>
      <c r="E108" s="296"/>
    </row>
    <row r="109" spans="1:5" ht="79.900000000000006" customHeight="1" thickBot="1" x14ac:dyDescent="0.25">
      <c r="A109" s="154" t="str">
        <f>'NEEL 52 TARIF-PRICE LIST'!A96</f>
        <v>≡ OPT 52 EN007</v>
      </c>
      <c r="B109" s="165" t="str">
        <f>'NEEL 52 TARIF-PRICE LIST'!B96</f>
        <v>Dessalinisateur 230 V - 50 Hz débit 160 L/H
Water maker 180 L/H 230 V - 50 Hz</v>
      </c>
      <c r="C109" s="294" t="str">
        <f>IF('NEEL 52 TARIF-PRICE LIST'!D96=0,"","X")</f>
        <v/>
      </c>
      <c r="D109" s="295"/>
      <c r="E109" s="296"/>
    </row>
    <row r="110" spans="1:5" ht="115.15" customHeight="1" thickBot="1" x14ac:dyDescent="0.25">
      <c r="A110" s="154" t="str">
        <f>'NEEL 52 TARIF-PRICE LIST'!A97</f>
        <v>≡ OPT 52 EN021</v>
      </c>
      <c r="B110" s="165" t="str">
        <f>'NEEL 52 TARIF-PRICE LIST'!B97</f>
        <v>Pré installation dessalinisateur (piquage eau de mer uniquement)
Pre installation for watermaker (sea water dive only)</v>
      </c>
      <c r="C110" s="294" t="str">
        <f>IF('NEEL 52 TARIF-PRICE LIST'!D97=0,"","X")</f>
        <v/>
      </c>
      <c r="D110" s="295"/>
      <c r="E110" s="296"/>
    </row>
    <row r="111" spans="1:5" ht="75.599999999999994" customHeight="1" thickBot="1" x14ac:dyDescent="0.25">
      <c r="A111" s="154" t="str">
        <f>'NEEL 52 TARIF-PRICE LIST'!A98</f>
        <v>≡ OPT 52 EN008</v>
      </c>
      <c r="B111" s="165" t="str">
        <f>'NEEL 52 TARIF-PRICE LIST'!B98</f>
        <v xml:space="preserve">Lave vaisselle 9 couverts 
Dishwasher 9 pax </v>
      </c>
      <c r="C111" s="294" t="str">
        <f>IF('NEEL 52 TARIF-PRICE LIST'!D98=0,"","X")</f>
        <v/>
      </c>
      <c r="D111" s="295"/>
      <c r="E111" s="296"/>
    </row>
    <row r="112" spans="1:5" ht="98.45" customHeight="1" thickBot="1" x14ac:dyDescent="0.25">
      <c r="A112" s="154" t="str">
        <f>'NEEL 52 TARIF-PRICE LIST'!A99</f>
        <v>≡ OPT 52 EN009</v>
      </c>
      <c r="B112" s="165" t="str">
        <f>'NEEL 52 TARIF-PRICE LIST'!B99</f>
        <v xml:space="preserve">Lave linge séchant 4kg dans îlot cuisine sur SEA DECK VIEW; à l'avant du flotteur tribord sur SKY DECK VIEW
Washer dryer 4 kg in the central galley furniture unit (SEA DECK VIEW Version); in forward starboard ama (SKY DECK VIEW VERSION) </v>
      </c>
      <c r="C112" s="294" t="str">
        <f>IF('NEEL 52 TARIF-PRICE LIST'!D99=0,"","X")</f>
        <v/>
      </c>
      <c r="D112" s="295"/>
      <c r="E112" s="296"/>
    </row>
    <row r="113" spans="1:5" ht="108.6" customHeight="1" thickBot="1" x14ac:dyDescent="0.25">
      <c r="A113" s="154" t="str">
        <f>'NEEL 52 TARIF-PRICE LIST'!A100</f>
        <v>≡ OPT 52 EN010</v>
      </c>
      <c r="B113" s="165" t="str">
        <f>'NEEL 52 TARIF-PRICE LIST'!B100</f>
        <v>ENSEMBLE plaque et four électriques en remplacement du standard en gaz (ne nécessite pas de fourniture d'électricité supplémentaire, mais nécessite une surveillance de la gestion d'énergie)
SET electric plate and oven to replace the standard gas (does not require additional electricity supply, but requires power management monitoring)</v>
      </c>
      <c r="C113" s="294" t="str">
        <f>IF('NEEL 52 TARIF-PRICE LIST'!D100=0,"","X")</f>
        <v/>
      </c>
      <c r="D113" s="295"/>
      <c r="E113" s="296"/>
    </row>
    <row r="114" spans="1:5" ht="115.15" customHeight="1" thickBot="1" x14ac:dyDescent="0.25">
      <c r="A114" s="154" t="str">
        <f>'NEEL 52 TARIF-PRICE LIST'!A101</f>
        <v>≡ OPT 52 EN011</v>
      </c>
      <c r="B114" s="165" t="str">
        <f>'NEEL 52 TARIF-PRICE LIST'!B101</f>
        <v>Four à micro-ondes 
Micro wave</v>
      </c>
      <c r="C114" s="294" t="str">
        <f>IF('NEEL 52 TARIF-PRICE LIST'!D101=0,"","X")</f>
        <v/>
      </c>
      <c r="D114" s="295"/>
      <c r="E114" s="296"/>
    </row>
    <row r="115" spans="1:5" ht="61.15" customHeight="1" thickBot="1" x14ac:dyDescent="0.25">
      <c r="A115" s="154" t="str">
        <f>'NEEL 52 TARIF-PRICE LIST'!A102</f>
        <v>≡ OPT 52 EN012</v>
      </c>
      <c r="B115" s="165" t="str">
        <f>'NEEL 52 TARIF-PRICE LIST'!B102</f>
        <v>4 panneaux solaires SOLBIAN sur avant roof débit total 364 W
4 x SOLBIAN solar pannels on the roof total 364 W</v>
      </c>
      <c r="C115" s="294" t="str">
        <f>IF('NEEL 52 TARIF-PRICE LIST'!D102=0,"","X")</f>
        <v/>
      </c>
      <c r="D115" s="295"/>
      <c r="E115" s="296"/>
    </row>
    <row r="116" spans="1:5" ht="61.15" customHeight="1" thickBot="1" x14ac:dyDescent="0.25">
      <c r="A116" s="154" t="str">
        <f>'NEEL 52 TARIF-PRICE LIST'!A103</f>
        <v>≡ OPT 52 EN013</v>
      </c>
      <c r="B116" s="165" t="str">
        <f>'NEEL 52 TARIF-PRICE LIST'!B103</f>
        <v>2 ensembles de panneaux solaires customisés SOLBIAN sur côtés du roof-débit total 1482 W
2 x SOLBIAN customized solar pannels packs on the roof  sides  - total 1476 W</v>
      </c>
      <c r="C116" s="294" t="str">
        <f>IF('NEEL 52 TARIF-PRICE LIST'!D103=0,"","X")</f>
        <v/>
      </c>
      <c r="D116" s="295"/>
      <c r="E116" s="296"/>
    </row>
    <row r="117" spans="1:5" ht="61.15" customHeight="1" thickBot="1" x14ac:dyDescent="0.25">
      <c r="A117" s="154" t="str">
        <f>'NEEL 52 TARIF-PRICE LIST'!A104</f>
        <v>≡ OPT 52 EN014</v>
      </c>
      <c r="B117" s="165" t="str">
        <f>'NEEL 52 TARIF-PRICE LIST'!B104</f>
        <v xml:space="preserve">Climatisation monobloc pour cabine skipper tribord 
Air conditionning for starboard skipper cabin </v>
      </c>
      <c r="C117" s="294" t="str">
        <f>IF('NEEL 52 TARIF-PRICE LIST'!D104=0,"","X")</f>
        <v/>
      </c>
      <c r="D117" s="295"/>
      <c r="E117" s="296"/>
    </row>
    <row r="118" spans="1:5" ht="61.15" customHeight="1" thickBot="1" x14ac:dyDescent="0.25">
      <c r="A118" s="154" t="str">
        <f>'NEEL 52 TARIF-PRICE LIST'!A105</f>
        <v>≡ OPT 52 EN015</v>
      </c>
      <c r="B118" s="165" t="str">
        <f>'NEEL 52 TARIF-PRICE LIST'!B105</f>
        <v xml:space="preserve">Climatisation monobloc pour cabine skipper babord
Air conditionning for portside skipper cabin </v>
      </c>
      <c r="C118" s="294" t="str">
        <f>IF('NEEL 52 TARIF-PRICE LIST'!D105=0,"","X")</f>
        <v/>
      </c>
      <c r="D118" s="295"/>
      <c r="E118" s="296"/>
    </row>
    <row r="119" spans="1:5" ht="69" customHeight="1" thickBot="1" x14ac:dyDescent="0.25">
      <c r="A119" s="154" t="str">
        <f>'NEEL 52 TARIF-PRICE LIST'!A106</f>
        <v>≡ OPT 52 EN016</v>
      </c>
      <c r="B119" s="165" t="str">
        <f>'NEEL 52 TARIF-PRICE LIST'!B106</f>
        <v>TV 50" sur lift dans îlot central sur (Version SEA DECK VIEW)
TV 50" with lift in central furniture unit (SEA DECK VIEW Version)</v>
      </c>
      <c r="C119" s="294" t="str">
        <f>IF('NEEL 52 TARIF-PRICE LIST'!D106=0,"","X")</f>
        <v/>
      </c>
      <c r="D119" s="295"/>
      <c r="E119" s="296"/>
    </row>
    <row r="120" spans="1:5" ht="114" customHeight="1" thickBot="1" x14ac:dyDescent="0.25">
      <c r="A120" s="154" t="str">
        <f>'NEEL 52 TARIF-PRICE LIST'!A107</f>
        <v>≡ OPT 52 EN017</v>
      </c>
      <c r="B120" s="165" t="str">
        <f>'NEEL 52 TARIF-PRICE LIST'!B107</f>
        <v>TV 50" sur support fixe sur cloison carré sur (Version SKY DECK VIEW)
TV 50" permanent on saloon bulkhead (SKY DECK VIEW)</v>
      </c>
      <c r="C120" s="294" t="str">
        <f>IF('NEEL 52 TARIF-PRICE LIST'!D107=0,"","X")</f>
        <v/>
      </c>
      <c r="D120" s="295"/>
      <c r="E120" s="296"/>
    </row>
    <row r="121" spans="1:5" ht="81" customHeight="1" thickBot="1" x14ac:dyDescent="0.25">
      <c r="A121" s="154" t="str">
        <f>'NEEL 52 TARIF-PRICE LIST'!A108</f>
        <v>≡ OPT 52 EN018</v>
      </c>
      <c r="B121" s="165" t="str">
        <f>'NEEL 52 TARIF-PRICE LIST'!B108</f>
        <v>Pré-cablage antenne TV (TV et support TV fourniture client)
Pre-cable TV antenna (TV and TV support customer supply)</v>
      </c>
      <c r="C121" s="294" t="str">
        <f>IF('NEEL 52 TARIF-PRICE LIST'!D108=0,"","X")</f>
        <v/>
      </c>
      <c r="D121" s="295"/>
      <c r="E121" s="296"/>
    </row>
    <row r="122" spans="1:5" ht="81" customHeight="1" thickBot="1" x14ac:dyDescent="0.25">
      <c r="A122" s="154" t="str">
        <f>'NEEL 52 TARIF-PRICE LIST'!A109</f>
        <v>≡ OPT 52 EN019</v>
      </c>
      <c r="B122" s="165" t="str">
        <f>'NEEL 52 TARIF-PRICE LIST'!B109</f>
        <v>Cave à vin sous siège de table à cartes (en remplacement d'un tiroir)
Wine cellar under chart table seat (replacing a drawer)</v>
      </c>
      <c r="C122" s="294" t="str">
        <f>IF('NEEL 52 TARIF-PRICE LIST'!D109=0,"","X")</f>
        <v/>
      </c>
      <c r="D122" s="295"/>
      <c r="E122" s="296"/>
    </row>
    <row r="123" spans="1:5" ht="123" customHeight="1" thickBot="1" x14ac:dyDescent="0.25">
      <c r="A123" s="154" t="str">
        <f>'NEEL 52 TARIF-PRICE LIST'!A110</f>
        <v>≡ OPT 52 EN020</v>
      </c>
      <c r="B123" s="165" t="str">
        <f>'NEEL 52 TARIF-PRICE LIST'!B110</f>
        <v>Prise de quai supplémentaire en 120V/30A/60 Hz (qui ne fait que chargeur : configuration d'un client qui a un bateau cablé "européen" mais qui a la possibilité de se brancher dans une marina en 120V/60Hz)
Additionnal shore power 120V/30A/60 Hz (which only makes charger : configuration of a customer who has an "European" cabled boat but who has the possibility to connect in a marina in 120V/60Hz)</v>
      </c>
      <c r="C123" s="294" t="str">
        <f>IF('NEEL 52 TARIF-PRICE LIST'!D110=0,"","X")</f>
        <v/>
      </c>
      <c r="D123" s="295"/>
      <c r="E123" s="296"/>
    </row>
    <row r="124" spans="1:5" ht="109.9" customHeight="1" thickBot="1" x14ac:dyDescent="0.25">
      <c r="A124" s="154" t="str">
        <f>'NEEL 52 TARIF-PRICE LIST'!A111</f>
        <v>≡ OPT 52 EN022</v>
      </c>
      <c r="B124" s="165" t="str">
        <f>'NEEL 52 TARIF-PRICE LIST'!B111</f>
        <v>3e combi (MASS COMBI PRO 24/3500-100)
3rd combi (MASS COMBI PRO 24/3500-100)</v>
      </c>
      <c r="C124" s="294" t="str">
        <f>IF('NEEL 52 TARIF-PRICE LIST'!D111=0,"","X")</f>
        <v/>
      </c>
      <c r="D124" s="295"/>
      <c r="E124" s="296"/>
    </row>
    <row r="125" spans="1:5" ht="34.5" customHeight="1" x14ac:dyDescent="0.2">
      <c r="A125" s="154"/>
      <c r="B125" s="165"/>
      <c r="C125" s="291" t="str">
        <f>IF('NEEL 52 TARIF-PRICE LIST'!D101=0,"","X")</f>
        <v/>
      </c>
      <c r="D125" s="292"/>
      <c r="E125" s="293"/>
    </row>
    <row r="126" spans="1:5" ht="56.65" customHeight="1" thickBot="1" x14ac:dyDescent="0.25">
      <c r="A126" s="297" t="str">
        <f>'NEEL 52 TARIF-PRICE LIST'!A112</f>
        <v>OPTIONS LITHIUM | LITHIUM OPTIONS</v>
      </c>
      <c r="B126" s="298"/>
      <c r="C126" s="291" t="str">
        <f>IF('NEEL 52 TARIF-PRICE LIST'!D102=0,"","X")</f>
        <v/>
      </c>
      <c r="D126" s="292"/>
      <c r="E126" s="293"/>
    </row>
    <row r="127" spans="1:5" ht="121.9" customHeight="1" thickBot="1" x14ac:dyDescent="0.25">
      <c r="A127" s="154" t="str">
        <f>'NEEL 52 TARIF-PRICE LIST'!A113</f>
        <v>≡ OPT 52 EN030</v>
      </c>
      <c r="B127" s="163" t="str">
        <f>'NEEL 52 TARIF-PRICE LIST'!B113</f>
        <v>Plus value pour parc service de batteries : 4 batteries lithium soit 920 Ah (réel 736 Ah) (en remplacement des 6 batteries gel standard) (s'il n'y a pas de climatisation à bord)
Added value for battery service fleet : 4 lithium batteries for 920 Ah (736 Ah in real) (replacing the 6 gel standard batteries) (setup if customer does not have AC)</v>
      </c>
      <c r="C127" s="294" t="str">
        <f>IF('NEEL 52 TARIF-PRICE LIST'!D113=0,"","X")</f>
        <v/>
      </c>
      <c r="D127" s="295"/>
      <c r="E127" s="296"/>
    </row>
    <row r="128" spans="1:5" ht="118.15" customHeight="1" thickBot="1" x14ac:dyDescent="0.25">
      <c r="A128" s="154" t="str">
        <f>'NEEL 52 TARIF-PRICE LIST'!A114</f>
        <v>≡ OPT 52 EN031</v>
      </c>
      <c r="B128" s="163" t="str">
        <f>'NEEL 52 TARIF-PRICE LIST'!B114</f>
        <v>Plus value pour parc service de batteries : 6 batteries lithium soit 1380 Ah (réel 1100 Ah) (en remplacement des 6 batteries gel standard) (si climatisation à bord)
Added value for battery service fleet : 6 lithium batteries for 1380 Ah (1100 Ah in real) (replacing the 6 gel standard batteries) (if AC on board)</v>
      </c>
      <c r="C128" s="294" t="str">
        <f>IF('NEEL 52 TARIF-PRICE LIST'!D114=0,"","X")</f>
        <v/>
      </c>
      <c r="D128" s="295"/>
      <c r="E128" s="296"/>
    </row>
    <row r="129" spans="1:7" ht="81" customHeight="1" x14ac:dyDescent="0.2">
      <c r="A129" s="154" t="str">
        <f>'NEEL 52 TARIF-PRICE LIST'!A115</f>
        <v>≡ OPT 52 EN036</v>
      </c>
      <c r="B129" s="163" t="str">
        <f>'NEEL 52 TARIF-PRICE LIST'!B115</f>
        <v>Timer sur chauffe eau
Timer on water heater</v>
      </c>
      <c r="C129" s="294" t="str">
        <f>IF('NEEL 52 TARIF-PRICE LIST'!D115=0,"","X")</f>
        <v/>
      </c>
      <c r="D129" s="295"/>
      <c r="E129" s="296"/>
    </row>
    <row r="130" spans="1:7" ht="65.45" customHeight="1" thickBot="1" x14ac:dyDescent="0.25">
      <c r="A130" s="297" t="str">
        <f>'NEEL 52 TARIF-PRICE LIST'!A116</f>
        <v>OPTIONS INTEGREL | INTEGRAL OPTIONS
PAS DE GARANTIE YANMAR SI MONTAGE INTEGREL COMMANDE - NO YANMAR WARRANTY IN CASE OF INTEGRAL INSTALLATION</v>
      </c>
      <c r="B130" s="298"/>
      <c r="C130" s="291" t="str">
        <f>IF('NEEL 52 TARIF-PRICE LIST'!D106=0,"","X")</f>
        <v/>
      </c>
      <c r="D130" s="292"/>
      <c r="E130" s="293"/>
    </row>
    <row r="131" spans="1:7" ht="207" customHeight="1" thickBot="1" x14ac:dyDescent="0.25">
      <c r="A131" s="154" t="str">
        <f>'NEEL 52 TARIF-PRICE LIST'!A117</f>
        <v>≡ OPT 52 EN033</v>
      </c>
      <c r="B131" s="163" t="str">
        <f>'NEEL 52 TARIF-PRICE LIST'!B117</f>
        <v>Montage Intégrel (8,5 KW) sur moteur incluant 4 batteries lithium en remplacement des 6 batteries gel standard + 2 batteries gel conservées pour le parc service (permet de se passer de groupe électrogène) (config si le client n'a pas de clim)
Integral (8,5 KW) assembly on engine including 4 lithium batteries to replace the 6 standard gel batteries + 2 gel batteries for the device parc (allows to do without generator) (setup if customer does not have AC)                                                                                                                  (L'Intégrel remplace l'alternateur Mastervolt fourni en standard avec le moteur Yanmar / Integral replaces the standard Mastervolt alternator with the Yanmar engine)</v>
      </c>
      <c r="C131" s="294" t="str">
        <f>IF('NEEL 52 TARIF-PRICE LIST'!D117=0,"","X")</f>
        <v/>
      </c>
      <c r="D131" s="295"/>
      <c r="E131" s="296"/>
    </row>
    <row r="132" spans="1:7" ht="205.9" customHeight="1" thickBot="1" x14ac:dyDescent="0.25">
      <c r="A132" s="154" t="str">
        <f>'NEEL 52 TARIF-PRICE LIST'!A118</f>
        <v>≡ OPT 52 EN034</v>
      </c>
      <c r="B132" s="163" t="str">
        <f>'NEEL 52 TARIF-PRICE LIST'!B118</f>
        <v>Montage Intégrel (8,5 KW) sur moteur incluant 6 batteries lithium en remplacement des 6 batteries gel standard + 2 batteries gel conservées pour le parc service (permet de se passer de groupe électrogène)
Integral (8,5 KW) assembly on engine including 6 lithium batteries to replace the 6 standard gel batteries + 2 gel batteries for the device parc (allows to do without generator)                                              (L'Intégrel remplace l'alternateur Mastervolt fourni en standard avec le moteur Yanmar / Integral replaces the standard Mastervolt alternator with the Yanmar engine)</v>
      </c>
      <c r="C132" s="294" t="str">
        <f>IF('NEEL 52 TARIF-PRICE LIST'!D118=0,"","X")</f>
        <v/>
      </c>
      <c r="D132" s="295"/>
      <c r="E132" s="296"/>
    </row>
    <row r="133" spans="1:7" ht="81" customHeight="1" x14ac:dyDescent="0.2">
      <c r="A133" s="154" t="str">
        <f>'NEEL 52 TARIF-PRICE LIST'!A119</f>
        <v>≡ OPT 52 EN036</v>
      </c>
      <c r="B133" s="163" t="str">
        <f>'NEEL 52 TARIF-PRICE LIST'!B119</f>
        <v>Timer sur chauffe eau
Timer on water heater</v>
      </c>
      <c r="C133" s="294" t="str">
        <f>IF('NEEL 52 TARIF-PRICE LIST'!D119=0,"","X")</f>
        <v/>
      </c>
      <c r="D133" s="295"/>
      <c r="E133" s="296"/>
    </row>
    <row r="134" spans="1:7" ht="56.65" customHeight="1" thickBot="1" x14ac:dyDescent="0.25">
      <c r="A134" s="148"/>
      <c r="B134" s="160"/>
      <c r="C134" s="148"/>
      <c r="D134" s="148"/>
      <c r="E134" s="161"/>
    </row>
    <row r="135" spans="1:7" ht="56.65" customHeight="1" thickBot="1" x14ac:dyDescent="0.25">
      <c r="A135" s="305" t="s">
        <v>254</v>
      </c>
      <c r="B135" s="306">
        <v>0</v>
      </c>
      <c r="C135" s="306" t="s">
        <v>194</v>
      </c>
      <c r="D135" s="306"/>
      <c r="E135" s="307"/>
    </row>
    <row r="136" spans="1:7" ht="133.15" customHeight="1" x14ac:dyDescent="0.2">
      <c r="A136" s="164" t="str">
        <f>'NEEL 52 TARIF-PRICE LIST'!A122</f>
        <v>≡ OPT 52 HZ001</v>
      </c>
      <c r="B136" s="165" t="str">
        <f>'NEEL 52 TARIF-PRICE LIST'!B122</f>
        <v>Plus value pour réseau principal 120V selon synoptique (PC 120V), une prise de quai 32A/230V et ligne de quai 25 m, une prise de quai en 32A/110V 
Upgrade electric network 120V, according synoptic (PC 120V), one plug for shore power 32A/230V and one plug for shore power 32A/110V (with quai lines, 25m)</v>
      </c>
      <c r="C136" s="294" t="str">
        <f>IF('NEEL 52 TARIF-PRICE LIST'!D122=0,"","X")</f>
        <v/>
      </c>
      <c r="D136" s="295"/>
      <c r="E136" s="296"/>
    </row>
    <row r="137" spans="1:7" ht="95.45" customHeight="1" x14ac:dyDescent="0.2">
      <c r="A137" s="162" t="str">
        <f>'NEEL 52 TARIF-PRICE LIST'!A123</f>
        <v>≡ OPT 52 HZ002</v>
      </c>
      <c r="B137" s="163" t="str">
        <f>'NEEL 52 TARIF-PRICE LIST'!B123</f>
        <v xml:space="preserve">Generateur 13 KW en 60 Hz (selon fournisseur) 
Generator 13 KW in 60 Hz (as per supplier) </v>
      </c>
      <c r="C137" s="299" t="str">
        <f>IF('NEEL 52 TARIF-PRICE LIST'!D123=0,"","X")</f>
        <v/>
      </c>
      <c r="D137" s="300"/>
      <c r="E137" s="301"/>
      <c r="F137" s="289" t="s">
        <v>376</v>
      </c>
      <c r="G137" s="290"/>
    </row>
    <row r="138" spans="1:7" ht="95.45" customHeight="1" x14ac:dyDescent="0.2">
      <c r="A138" s="162" t="str">
        <f>'NEEL 52 TARIF-PRICE LIST'!A124</f>
        <v>≡ OPT 52 EN002</v>
      </c>
      <c r="B138" s="163" t="str">
        <f>'NEEL 52 TARIF-PRICE LIST'!B124</f>
        <v>Pré installation GE (piquage eau de mer uniquement) (déjà compris si GE sélectionné)
Pre installation for generator (sea water dive only) (already included if generator selected)</v>
      </c>
      <c r="C138" s="299" t="str">
        <f>IF('NEEL 52 TARIF-PRICE LIST'!D124=0,"","X")</f>
        <v/>
      </c>
      <c r="D138" s="300"/>
      <c r="E138" s="301"/>
    </row>
    <row r="139" spans="1:7" ht="103.9" customHeight="1" x14ac:dyDescent="0.2">
      <c r="A139" s="162" t="str">
        <f>'NEEL 52 TARIF-PRICE LIST'!A125</f>
        <v>≡ OPT 52 EN003.1</v>
      </c>
      <c r="B139" s="163" t="str">
        <f>'NEEL 52 TARIF-PRICE LIST'!B125</f>
        <v>Sur TRI 52 007 : Climatisation à eau glacée centralisée réversible cabines + pont principal 60K BTU (sans chaudière) (Fonctionne en 230V mais est bifréquence, nécessite un convertisseur si fonctionnement en 120V)
Centralized and reversible air-conditionning system in cabins + saloon 60 K BTU (without boiler)</v>
      </c>
      <c r="C139" s="299" t="str">
        <f>IF('NEEL 52 TARIF-PRICE LIST'!D125=0,"","X")</f>
        <v/>
      </c>
      <c r="D139" s="300"/>
      <c r="E139" s="301"/>
    </row>
    <row r="140" spans="1:7" ht="133.15" customHeight="1" x14ac:dyDescent="0.2">
      <c r="A140" s="162" t="str">
        <f>'NEEL 52 TARIF-PRICE LIST'!A126</f>
        <v>≡ OPT 52 EN003.2</v>
      </c>
      <c r="B140" s="163" t="str">
        <f>'NEEL 52 TARIF-PRICE LIST'!B126</f>
        <v>Sur TRI 52 005 : Climatisation à eau glacée centralisée réversible cabines + pont principal  60K BTU(sans chaudière) (Fonctionne en 230V mais est bifréquence, nécessite un convertisseur si fonctionnement en 120V)
Centralized and reversible air-conditionning system in cabins + saloon 60 K BTU (without boiler)</v>
      </c>
      <c r="C140" s="299" t="str">
        <f>IF('NEEL 52 TARIF-PRICE LIST'!D126=0,"","X")</f>
        <v/>
      </c>
      <c r="D140" s="300"/>
      <c r="E140" s="301"/>
    </row>
    <row r="141" spans="1:7" ht="133.15" customHeight="1" x14ac:dyDescent="0.2">
      <c r="A141" s="162" t="str">
        <f>'NEEL 52 TARIF-PRICE LIST'!A127</f>
        <v>≡ OPT 52 EN003.3</v>
      </c>
      <c r="B141" s="163" t="str">
        <f>'NEEL 52 TARIF-PRICE LIST'!B127</f>
        <v>Sur TRI 52 006 et TRI 52 008 : Climatisation à eau glacée centralisée réversible cabines + pont principal 60 K BTU (sans chaudière) (Fonctionne en 230V mais est bifréquence, nécessite un convertisseur si fonctionnement en 120V)
Centralized and reversible air-conditionning system in cabins + saloon  60 K BTU (without boiler)</v>
      </c>
      <c r="C141" s="299" t="str">
        <f>IF('NEEL 52 TARIF-PRICE LIST'!D127=0,"","X")</f>
        <v/>
      </c>
      <c r="D141" s="300"/>
      <c r="E141" s="301"/>
    </row>
    <row r="142" spans="1:7" ht="74.45" customHeight="1" x14ac:dyDescent="0.2">
      <c r="A142" s="162" t="str">
        <f>'NEEL 52 TARIF-PRICE LIST'!A128</f>
        <v>≡ OPT 52 EN004</v>
      </c>
      <c r="B142" s="163" t="str">
        <f>'NEEL 52 TARIF-PRICE LIST'!B128</f>
        <v>Option chauffage diesel pour clim (complément option clim V1,V2,V3 ou V4)
Diesel heating option for air conditioning (additional air conditioning option V1, V2, V3 or V4)</v>
      </c>
      <c r="C142" s="299" t="str">
        <f>IF('NEEL 52 TARIF-PRICE LIST'!D128=0,"","X")</f>
        <v/>
      </c>
      <c r="D142" s="300"/>
      <c r="E142" s="301"/>
    </row>
    <row r="143" spans="1:7" ht="79.150000000000006" customHeight="1" x14ac:dyDescent="0.2">
      <c r="A143" s="162" t="str">
        <f>'NEEL 52 TARIF-PRICE LIST'!A129</f>
        <v>≡ OPT 52 EN005</v>
      </c>
      <c r="B143" s="163" t="str">
        <f>'NEEL 52 TARIF-PRICE LIST'!B129</f>
        <v xml:space="preserve">Chauffage chaudière WEBASTO à eau
Water heating system WEBASTO </v>
      </c>
      <c r="C143" s="299" t="str">
        <f>IF('NEEL 52 TARIF-PRICE LIST'!D129=0,"","X")</f>
        <v/>
      </c>
      <c r="D143" s="300"/>
      <c r="E143" s="301"/>
    </row>
    <row r="144" spans="1:7" ht="77.45" customHeight="1" x14ac:dyDescent="0.2">
      <c r="A144" s="162" t="str">
        <f>'NEEL 52 TARIF-PRICE LIST'!A130</f>
        <v>≡ OPT 52 EN006</v>
      </c>
      <c r="B144" s="163" t="str">
        <f>'NEEL 52 TARIF-PRICE LIST'!B130</f>
        <v>Dessalinisateur 24 V débit 100 L/H
Water maker 100 L/H 24 V</v>
      </c>
      <c r="C144" s="299" t="str">
        <f>IF('NEEL 52 TARIF-PRICE LIST'!D130=0,"","X")</f>
        <v/>
      </c>
      <c r="D144" s="300"/>
      <c r="E144" s="301"/>
    </row>
    <row r="145" spans="1:5" ht="76.150000000000006" customHeight="1" x14ac:dyDescent="0.2">
      <c r="A145" s="162" t="str">
        <f>'NEEL 52 TARIF-PRICE LIST'!A131</f>
        <v>≡ OPT 52 HZ005</v>
      </c>
      <c r="B145" s="163" t="str">
        <f>'NEEL 52 TARIF-PRICE LIST'!B131</f>
        <v>Dessalinisateur 230 V débit 160 L/H (60Hz)
Water maker 160 L/H 230 V (60Hz)</v>
      </c>
      <c r="C145" s="299" t="str">
        <f>IF('NEEL 52 TARIF-PRICE LIST'!D131=0,"","X")</f>
        <v/>
      </c>
      <c r="D145" s="300"/>
      <c r="E145" s="301"/>
    </row>
    <row r="146" spans="1:5" ht="76.150000000000006" customHeight="1" x14ac:dyDescent="0.2">
      <c r="A146" s="162" t="str">
        <f>'NEEL 52 TARIF-PRICE LIST'!A132</f>
        <v>≡ OPT 52 EN021</v>
      </c>
      <c r="B146" s="163" t="str">
        <f>'NEEL 52 TARIF-PRICE LIST'!B132</f>
        <v>Pré installation dessalinisateur (piquage eau de mer uniquement)
Pre installation for watermaker (sea water dive only)</v>
      </c>
      <c r="C146" s="299" t="str">
        <f>IF('NEEL 52 TARIF-PRICE LIST'!D132=0,"","X")</f>
        <v/>
      </c>
      <c r="D146" s="300"/>
      <c r="E146" s="301"/>
    </row>
    <row r="147" spans="1:5" ht="133.15" customHeight="1" x14ac:dyDescent="0.2">
      <c r="A147" s="162" t="str">
        <f>'NEEL 52 TARIF-PRICE LIST'!A133</f>
        <v>≡ OPT 52 EN010</v>
      </c>
      <c r="B147" s="163" t="str">
        <f>'NEEL 52 TARIF-PRICE LIST'!B133</f>
        <v>ENSEMBLE plaque et four électriques en remplacement du standard en gaz (ne nécessite pas de fourniture d'électricité supplémentaire, mais nécessite une surveillance de la gestion d'énergie) (sur ligne 230V mais 60Hz)
SET electric plate and oven to replace the standard gas (does not require additional electricity supply, but requires power management monitoring) (on 230V but 60Hz)</v>
      </c>
      <c r="C147" s="299" t="str">
        <f>IF('NEEL 52 TARIF-PRICE LIST'!D133=0,"","X")</f>
        <v/>
      </c>
      <c r="D147" s="300"/>
      <c r="E147" s="301"/>
    </row>
    <row r="148" spans="1:5" ht="162" customHeight="1" x14ac:dyDescent="0.2">
      <c r="A148" s="162" t="str">
        <f>'NEEL 52 TARIF-PRICE LIST'!A134</f>
        <v>≡ OPT 52 HZ006</v>
      </c>
      <c r="B148" s="163" t="str">
        <f>'NEEL 52 TARIF-PRICE LIST'!B134</f>
        <v>OU : 1 prise 120V dédiée au four électrique et 1 prise 120V dédiée à la plaque électrique en remplacement du standard en gaz (ne nécessite pas de fourniture d'électricité supplémentaire, mais nécessite une surveillance de la gestion d'énergie) (four et plaque non fournis par le chantier)
OR : 1 120V plug dedicated to electric oven and 1 120V plug dedicated to electric plate to replace the standard gas (does not require additional electricity supply, but requires power management monitoring) (ovent and electric plates non supplied by NEEL)</v>
      </c>
      <c r="C148" s="299" t="str">
        <f>IF('NEEL 52 TARIF-PRICE LIST'!D134=0,"","X")</f>
        <v/>
      </c>
      <c r="D148" s="300"/>
      <c r="E148" s="301"/>
    </row>
    <row r="149" spans="1:5" ht="151.15" customHeight="1" x14ac:dyDescent="0.2">
      <c r="A149" s="162" t="str">
        <f>'NEEL 52 TARIF-PRICE LIST'!A135</f>
        <v>≡ OPT 52 HZ007</v>
      </c>
      <c r="B149" s="163" t="str">
        <f>'NEEL 52 TARIF-PRICE LIST'!B135</f>
        <v>Prise dédiée au lave vaisselle 9 couverts (lave vaisselle non fourni par le chantier)
Outlet dedicated to dishwasher 9 pax (dishwasher not supplied by NEEL)</v>
      </c>
      <c r="C149" s="299" t="str">
        <f>IF('NEEL 52 TARIF-PRICE LIST'!D135=0,"","X")</f>
        <v/>
      </c>
      <c r="D149" s="300"/>
      <c r="E149" s="301"/>
    </row>
    <row r="150" spans="1:5" ht="133.15" customHeight="1" x14ac:dyDescent="0.2">
      <c r="A150" s="162" t="str">
        <f>'NEEL 52 TARIF-PRICE LIST'!A136</f>
        <v>≡ OPT 52 HZ008</v>
      </c>
      <c r="B150" s="163" t="str">
        <f>'NEEL 52 TARIF-PRICE LIST'!B136</f>
        <v>Prise dédiée au lave linge séchant 4kg dans îlot cuisine sur SEA DECK VIEW; à l'avant du flotteur tribord sur SKY DECK VIEW (lave-linge non fourni par le chantier)
Outlet dedicated to washer dryer 4 kg in the central galley furniture unit SEA DECK VIEW Version ; in forward starboard ama SKY DECK VIEW VERSION (washer dryer not supplied by NEEL)</v>
      </c>
      <c r="C150" s="299" t="str">
        <f>IF('NEEL 52 TARIF-PRICE LIST'!D136=0,"","X")</f>
        <v/>
      </c>
      <c r="D150" s="300"/>
      <c r="E150" s="301"/>
    </row>
    <row r="151" spans="1:5" ht="92.45" customHeight="1" x14ac:dyDescent="0.2">
      <c r="A151" s="162" t="str">
        <f>'NEEL 52 TARIF-PRICE LIST'!A137</f>
        <v>≡ OPT 52 HZ009</v>
      </c>
      <c r="B151" s="163" t="str">
        <f>'NEEL 52 TARIF-PRICE LIST'!B137</f>
        <v>Prise dédiée au four à micro-ondes (four micro-ondes non fourni par le chantier)
Outlet dedicated to micro wave (micro-wave non supplied by NEEL)</v>
      </c>
      <c r="C151" s="299" t="str">
        <f>IF('NEEL 52 TARIF-PRICE LIST'!D137=0,"","X")</f>
        <v/>
      </c>
      <c r="D151" s="300"/>
      <c r="E151" s="301"/>
    </row>
    <row r="152" spans="1:5" ht="61.15" customHeight="1" x14ac:dyDescent="0.2">
      <c r="A152" s="162" t="str">
        <f>'NEEL 52 TARIF-PRICE LIST'!A138</f>
        <v>≡ OPT 52 EN012</v>
      </c>
      <c r="B152" s="163" t="str">
        <f>'NEEL 52 TARIF-PRICE LIST'!B138</f>
        <v>4 panneaux solaires SOLBIAN sur avant roof débit total 364 W
4 x SOLBIAN solar pannels on the roof total 364 W</v>
      </c>
      <c r="C152" s="299" t="str">
        <f>IF('NEEL 52 TARIF-PRICE LIST'!D138=0,"","X")</f>
        <v/>
      </c>
      <c r="D152" s="300"/>
      <c r="E152" s="301"/>
    </row>
    <row r="153" spans="1:5" ht="61.15" customHeight="1" x14ac:dyDescent="0.2">
      <c r="A153" s="162" t="str">
        <f>'NEEL 52 TARIF-PRICE LIST'!A139</f>
        <v>≡ OPT 52 EN013</v>
      </c>
      <c r="B153" s="163" t="str">
        <f>'NEEL 52 TARIF-PRICE LIST'!B139</f>
        <v>2 ensembles de panneaux solaires customisés SOLBIAN sur côtés du roof-débit total 1482 W
2 x SOLBIAN customized solar pannels packs on the roof  sides  - total 1476 W</v>
      </c>
      <c r="C153" s="299" t="str">
        <f>IF('NEEL 52 TARIF-PRICE LIST'!D139=0,"","X")</f>
        <v/>
      </c>
      <c r="D153" s="300"/>
      <c r="E153" s="301"/>
    </row>
    <row r="154" spans="1:5" ht="56.65" customHeight="1" x14ac:dyDescent="0.2">
      <c r="A154" s="162" t="str">
        <f>'NEEL 52 TARIF-PRICE LIST'!A140</f>
        <v>≡ OPT 52 EN014</v>
      </c>
      <c r="B154" s="163" t="str">
        <f>'NEEL 52 TARIF-PRICE LIST'!B140</f>
        <v xml:space="preserve">Climatisation monobloc pour cabine skipper tribord 
Air conditionning for starboard skipper cabin </v>
      </c>
      <c r="C154" s="299" t="str">
        <f>IF('NEEL 52 TARIF-PRICE LIST'!D140=0,"","X")</f>
        <v/>
      </c>
      <c r="D154" s="300"/>
      <c r="E154" s="301"/>
    </row>
    <row r="155" spans="1:5" ht="74.45" customHeight="1" x14ac:dyDescent="0.2">
      <c r="A155" s="162" t="str">
        <f>'NEEL 52 TARIF-PRICE LIST'!A141</f>
        <v>≡ OPT 52 EN015</v>
      </c>
      <c r="B155" s="163" t="str">
        <f>'NEEL 52 TARIF-PRICE LIST'!B141</f>
        <v xml:space="preserve">Climatisation monobloc pour cabine skipper babord
Air conditionning for portside skipper cabin </v>
      </c>
      <c r="C155" s="299" t="str">
        <f>IF('NEEL 52 TARIF-PRICE LIST'!D141=0,"","X")</f>
        <v/>
      </c>
      <c r="D155" s="300"/>
      <c r="E155" s="301"/>
    </row>
    <row r="156" spans="1:5" ht="74.45" customHeight="1" x14ac:dyDescent="0.2">
      <c r="A156" s="162" t="str">
        <f>'NEEL 52 TARIF-PRICE LIST'!A142</f>
        <v>≡ OPT 52 EN016</v>
      </c>
      <c r="B156" s="163" t="str">
        <f>'NEEL 52 TARIF-PRICE LIST'!B142</f>
        <v>TV 50" sur lift dans îlot central sur (Version SEA DECK VIEW)
TV 50" with lift in central furniture unit (SEA DECK VIEW Version)</v>
      </c>
      <c r="C156" s="299" t="str">
        <f>IF('NEEL 52 TARIF-PRICE LIST'!D142=0,"","X")</f>
        <v/>
      </c>
      <c r="D156" s="300"/>
      <c r="E156" s="301"/>
    </row>
    <row r="157" spans="1:5" ht="74.45" customHeight="1" x14ac:dyDescent="0.2">
      <c r="A157" s="162" t="str">
        <f>'NEEL 52 TARIF-PRICE LIST'!A143</f>
        <v>≡ OPT 52 EN017</v>
      </c>
      <c r="B157" s="163" t="str">
        <f>'NEEL 52 TARIF-PRICE LIST'!B143</f>
        <v>TV 50" sur support fixe sur cloison carré sur (Version SKY DECK VIEW)
TV 50" permanent on saloon bulkhead (SKY DECK VIEW)</v>
      </c>
      <c r="C157" s="299" t="str">
        <f>IF('NEEL 52 TARIF-PRICE LIST'!D143=0,"","X")</f>
        <v/>
      </c>
      <c r="D157" s="300"/>
      <c r="E157" s="301"/>
    </row>
    <row r="158" spans="1:5" ht="74.45" customHeight="1" x14ac:dyDescent="0.2">
      <c r="A158" s="162" t="str">
        <f>'NEEL 52 TARIF-PRICE LIST'!A144</f>
        <v>≡ OPT 52 HZ010</v>
      </c>
      <c r="B158" s="163" t="str">
        <f>'NEEL 52 TARIF-PRICE LIST'!B144</f>
        <v>Pré-cablage antenne TV avec prise 120V  (TV et support TV fourniture client)
Pre-cable TV antenna with dedicated outlet 120V (TV and TV support customer supply)</v>
      </c>
      <c r="C158" s="299" t="str">
        <f>IF('NEEL 52 TARIF-PRICE LIST'!D144=0,"","X")</f>
        <v/>
      </c>
      <c r="D158" s="300"/>
      <c r="E158" s="301"/>
    </row>
    <row r="159" spans="1:5" ht="74.45" customHeight="1" x14ac:dyDescent="0.2">
      <c r="A159" s="162" t="str">
        <f>'NEEL 52 TARIF-PRICE LIST'!A145</f>
        <v>≡ OPT 52 EN019</v>
      </c>
      <c r="B159" s="163" t="str">
        <f>'NEEL 52 TARIF-PRICE LIST'!B145</f>
        <v>Cave à vin sous siège de table à cartes (en remplacement d'un tiroir)
Wine cellar under chart table seat (replacing a drawer)</v>
      </c>
      <c r="C159" s="299" t="str">
        <f>IF('NEEL 52 TARIF-PRICE LIST'!D145=0,"","X")</f>
        <v/>
      </c>
      <c r="D159" s="300"/>
      <c r="E159" s="301"/>
    </row>
    <row r="160" spans="1:5" ht="38.25" customHeight="1" x14ac:dyDescent="0.2">
      <c r="A160" s="162"/>
      <c r="B160" s="163"/>
      <c r="C160" s="299" t="str">
        <f>IF('NEEL 52 TARIF-PRICE LIST'!D146=0,"","X")</f>
        <v/>
      </c>
      <c r="D160" s="300"/>
      <c r="E160" s="301"/>
    </row>
    <row r="161" spans="1:5" ht="65.45" customHeight="1" thickBot="1" x14ac:dyDescent="0.25">
      <c r="A161" s="297" t="str">
        <f>'NEEL 52 TARIF-PRICE LIST'!A146</f>
        <v>OPTIONS LITHIUM | LITHIUM OPTIONS</v>
      </c>
      <c r="B161" s="298"/>
      <c r="C161" s="380"/>
      <c r="D161" s="380"/>
      <c r="E161" s="380"/>
    </row>
    <row r="162" spans="1:5" ht="134.44999999999999" customHeight="1" x14ac:dyDescent="0.2">
      <c r="A162" s="162" t="str">
        <f>'NEEL 52 TARIF-PRICE LIST'!A147</f>
        <v>≡ OPT 52 EN030</v>
      </c>
      <c r="B162" s="163" t="str">
        <f>'NEEL 52 TARIF-PRICE LIST'!B147</f>
        <v>Plus value pour parc service de batteries : 4 batteries lithium soit 920 Ah (réel 736 Ah) (en remplacement des 6 batteries gel standard) (config si le client n'a pas de clim)
Added value for battery service fleet : 4 lithium batteries for 920 Ah (736 Ah in real) (replacing the 6 gel standard batteries) (setup if customer does not have AC)</v>
      </c>
      <c r="C162" s="308" t="str">
        <f>IF('NEEL 52 TARIF-PRICE LIST'!D147=0,"","X")</f>
        <v/>
      </c>
      <c r="D162" s="308"/>
      <c r="E162" s="308"/>
    </row>
    <row r="163" spans="1:5" ht="116.45" customHeight="1" x14ac:dyDescent="0.2">
      <c r="A163" s="162" t="str">
        <f>'NEEL 52 TARIF-PRICE LIST'!A148</f>
        <v>≡ OPT 52 EN031</v>
      </c>
      <c r="B163" s="163" t="str">
        <f>'NEEL 52 TARIF-PRICE LIST'!B148</f>
        <v>Plus value pour parc service de batteries : 6 batteries lithium soit 1380 Ah (réel 1100 Ah) (en remplacement des 6 batteries gel standard) (si clim)
Added value for battery service fleet : 6 lithium batteries for 1380 Ah (1100 Ah in real) (replacing the 6 gel standard batteries) (if AC)</v>
      </c>
      <c r="C163" s="308" t="str">
        <f>IF('NEEL 52 TARIF-PRICE LIST'!D148=0,"","X")</f>
        <v/>
      </c>
      <c r="D163" s="308"/>
      <c r="E163" s="308"/>
    </row>
    <row r="164" spans="1:5" ht="56.65" customHeight="1" x14ac:dyDescent="0.2">
      <c r="A164" s="162" t="str">
        <f>'NEEL 52 TARIF-PRICE LIST'!A149</f>
        <v>≡ OPT 52 EN036</v>
      </c>
      <c r="B164" s="163" t="str">
        <f>'NEEL 52 TARIF-PRICE LIST'!B149</f>
        <v>Timer sur chauffe eau
Timer on water heater</v>
      </c>
      <c r="C164" s="308" t="str">
        <f>IF('NEEL 52 TARIF-PRICE LIST'!D149=0,"","X")</f>
        <v/>
      </c>
      <c r="D164" s="308"/>
      <c r="E164" s="308"/>
    </row>
    <row r="165" spans="1:5" ht="133.15" customHeight="1" x14ac:dyDescent="0.2">
      <c r="A165" s="162" t="str">
        <f>'NEEL 52 TARIF-PRICE LIST'!A150</f>
        <v>≡ OPT 52 EN039</v>
      </c>
      <c r="B165" s="163" t="str">
        <f>'NEEL 52 TARIF-PRICE LIST'!B150</f>
        <v>3e combi (MASS COMBI ULTRA 48V/3500 - 50)
3rd combi (MASS COMBI ULTRA 48V/3500 - 50)</v>
      </c>
      <c r="C165" s="308" t="str">
        <f>IF('NEEL 52 TARIF-PRICE LIST'!D150=0,"","X")</f>
        <v/>
      </c>
      <c r="D165" s="308"/>
      <c r="E165" s="308"/>
    </row>
    <row r="166" spans="1:5" ht="118.15" customHeight="1" x14ac:dyDescent="0.2">
      <c r="A166" s="162" t="str">
        <f>'NEEL 52 TARIF-PRICE LIST'!A151</f>
        <v>≡ OPT 52 HZ004</v>
      </c>
      <c r="B166" s="163" t="str">
        <f>'NEEL 52 TARIF-PRICE LIST'!B151</f>
        <v>Prise de quai dédiée à la clim (en plus des 2 de OPT 52 HZ001)
Extra outlet for air conditionning (in addition to the 2 of OPT 52 HZ001)</v>
      </c>
      <c r="C166" s="308" t="str">
        <f>IF('NEEL 52 TARIF-PRICE LIST'!D151=0,"","X")</f>
        <v/>
      </c>
      <c r="D166" s="308"/>
      <c r="E166" s="308"/>
    </row>
    <row r="167" spans="1:5" ht="65.45" customHeight="1" thickBot="1" x14ac:dyDescent="0.25">
      <c r="A167" s="297" t="str">
        <f>'NEEL 52 TARIF-PRICE LIST'!A152</f>
        <v>OPTIONS INTEGREL | INTEGRAL OPTIONS
PAS DE GARANTIE YANMAR SI MONTAGE INTEGREL COMMANDE -
 NO YANMAR WARRANTY IN CASE OF INTEGRAL INSTALLATION</v>
      </c>
      <c r="B167" s="298"/>
      <c r="C167" s="380"/>
      <c r="D167" s="380"/>
      <c r="E167" s="380"/>
    </row>
    <row r="168" spans="1:5" ht="199.9" customHeight="1" x14ac:dyDescent="0.2">
      <c r="A168" s="162" t="str">
        <f>'NEEL 52 TARIF-PRICE LIST'!A153</f>
        <v>≡ OPT 52 EN033</v>
      </c>
      <c r="B168" s="163" t="str">
        <f>'NEEL 52 TARIF-PRICE LIST'!B153</f>
        <v>Montage Intégrel (8,5 KW) sur moteur incluant 4 batteries lithium en remplacement des 6 batteries gel standard + 2 batteries gel conservées pour le parc service (permet de se passer de groupe électrogène) (config si le client n'a pas de clim)
Integral (8,5 KW) assembly on engine including 4 lithium batteries to replace the 6 standard gel batteries + 2 gel batteries for the device parc (allows to do without generator) (setup if customer does not have AC)                                                                                                                  (L'Intégrel remplace l'alternateur Mastervolt fourni en standard avec le moteur Yanmar / Integral replaces the standard Mastervolt alternator with the Yanmar engine)</v>
      </c>
      <c r="C168" s="308" t="str">
        <f>IF('NEEL 52 TARIF-PRICE LIST'!D153=0,"","X")</f>
        <v/>
      </c>
      <c r="D168" s="308"/>
      <c r="E168" s="308"/>
    </row>
    <row r="169" spans="1:5" ht="174" customHeight="1" x14ac:dyDescent="0.2">
      <c r="A169" s="162" t="str">
        <f>'NEEL 52 TARIF-PRICE LIST'!A154</f>
        <v>≡ OPT 52 EN034</v>
      </c>
      <c r="B169" s="163" t="str">
        <f>'NEEL 52 TARIF-PRICE LIST'!B154</f>
        <v>Montage Intégrel (8,5 KW) sur moteur incluant 6 batteries lithium en remplacement des 6 batteries gel standard + 2 batteries gel conservées pour le parc service (permet de se passer de groupe électrogène)
Integral (8,5 KW) assembly on engine including 6 lithium batteries to replace the 6 standard gel batteries + 2 gel batteries for the device parc (allows to do without generator)                                              (L'Intégrel remplace l'alternateur Mastervolt fourni en standard avec le moteur Yanmar / Integral replaces the standard Mastervolt alternator with the Yanmar engine)</v>
      </c>
      <c r="C169" s="308" t="str">
        <f>IF('NEEL 52 TARIF-PRICE LIST'!D154=0,"","X")</f>
        <v/>
      </c>
      <c r="D169" s="308"/>
      <c r="E169" s="308"/>
    </row>
    <row r="170" spans="1:5" ht="94.15" customHeight="1" x14ac:dyDescent="0.2">
      <c r="A170" s="162" t="str">
        <f>'NEEL 52 TARIF-PRICE LIST'!A155</f>
        <v>≡ OPT 52 EN036</v>
      </c>
      <c r="B170" s="163" t="str">
        <f>'NEEL 52 TARIF-PRICE LIST'!B155</f>
        <v>Timer sur chauffe eau
Timer on water heater</v>
      </c>
      <c r="C170" s="308" t="str">
        <f>IF('NEEL 52 TARIF-PRICE LIST'!D155=0,"","X")</f>
        <v/>
      </c>
      <c r="D170" s="308"/>
      <c r="E170" s="308"/>
    </row>
    <row r="171" spans="1:5" ht="94.15" customHeight="1" x14ac:dyDescent="0.2">
      <c r="A171" s="162" t="str">
        <f>'NEEL 52 TARIF-PRICE LIST'!A156</f>
        <v>≡ OPT 52 EN039</v>
      </c>
      <c r="B171" s="163" t="str">
        <f>'NEEL 52 TARIF-PRICE LIST'!B156</f>
        <v>3e combi (MASS COMBI ULTRA 48V/3500 - 50)
3rd combi (MASS COMBI ULTRA 48V/3500 - 50)</v>
      </c>
      <c r="C171" s="308" t="str">
        <f>IF('NEEL 52 TARIF-PRICE LIST'!D156=0,"","X")</f>
        <v/>
      </c>
      <c r="D171" s="308"/>
      <c r="E171" s="308"/>
    </row>
    <row r="172" spans="1:5" ht="56.65" customHeight="1" thickBot="1" x14ac:dyDescent="0.25">
      <c r="A172" s="148"/>
      <c r="B172" s="160"/>
      <c r="C172" s="380"/>
      <c r="D172" s="380"/>
      <c r="E172" s="380"/>
    </row>
    <row r="173" spans="1:5" ht="56.45" customHeight="1" thickBot="1" x14ac:dyDescent="0.25">
      <c r="A173" s="315" t="s">
        <v>188</v>
      </c>
      <c r="B173" s="316" t="e">
        <v>#REF!</v>
      </c>
      <c r="C173" s="316" t="e">
        <v>#REF!</v>
      </c>
      <c r="D173" s="316"/>
      <c r="E173" s="317"/>
    </row>
    <row r="174" spans="1:5" ht="386.45" customHeight="1" x14ac:dyDescent="0.2">
      <c r="A174" s="164" t="str">
        <f>'NEEL 52 TARIF-PRICE LIST'!A159</f>
        <v>■ OPT 52 EL001</v>
      </c>
      <c r="B174" s="185" t="str">
        <f>'NEEL 52 TARIF-PRICE LIST'!B159</f>
        <v xml:space="preserve">Pack électronique B&amp;G
1 Ecran ZEUS 3S multifonction 12" extérieur
2 afficheurs Triton² (loch-sondeur-girouette-anémomète)                                                                 Prise USB tracking ordinateur                                                                                               
WIFI Gofree intégré                                                                                                              
1 carte Garmin NAVIONICS Europe centrale et occidentale
Pilote automatique gyro avec capteur angle de barre, 2 pupitres de commande, 1 telecommande sans fil et kit de maintenance
VHF V100-B avec AIS : combiné filaire table à carte et combiné sans fil au poste de barre extérieur
Electronic Pack B&amp;G
1 chart plotter ZEUS 3S multifunction 12' Exterior
2 Triton² displays (loch-sounder-wind-anemometer)  
USB tracking for computer                                                                                                    
WIFI Gofree
1 NAVIONICS Garmin map for Central and western Europe                                                                                           
Autopilot gyro rudder angle, 2 autopilot control stations, wireless remote control and maintenance kit                                                    
VHF V100-B with AIS : wired card table handset and wireless handset at outside helm station                                                                                                     </v>
      </c>
      <c r="C174" s="294" t="str">
        <f>IF('NEEL 52 TARIF-PRICE LIST'!D159=0,"","X")</f>
        <v/>
      </c>
      <c r="D174" s="295"/>
      <c r="E174" s="296"/>
    </row>
    <row r="175" spans="1:5" ht="62.45" customHeight="1" x14ac:dyDescent="0.2">
      <c r="A175" s="154" t="str">
        <f>'NEEL 52 TARIF-PRICE LIST'!A160</f>
        <v>■ OPT 52 EL002</v>
      </c>
      <c r="B175" s="163" t="str">
        <f>'NEEL 52 TARIF-PRICE LIST'!B160</f>
        <v>Ecran 9" supplémentaire ZEUS 3S table à cartes - Exclut écran 12" EL003
Extra 9' chart plotter ZEUS 3S at nav station - Excludes Extra 12' chart plotter ZEUS 3S</v>
      </c>
      <c r="C175" s="291" t="str">
        <f>IF('NEEL 52 TARIF-PRICE LIST'!D160=0,"","X")</f>
        <v/>
      </c>
      <c r="D175" s="292"/>
      <c r="E175" s="293"/>
    </row>
    <row r="176" spans="1:5" ht="56.65" customHeight="1" x14ac:dyDescent="0.2">
      <c r="A176" s="154" t="str">
        <f>'NEEL 52 TARIF-PRICE LIST'!A161</f>
        <v>■ OPT 52 EL003</v>
      </c>
      <c r="B176" s="163" t="str">
        <f>'NEEL 52 TARIF-PRICE LIST'!B161</f>
        <v>Ecran 12" supplémentaire ZEUS 3S table à cartes - Exclut écran 9" EL002
Extra 12' chart plotter ZEUS 3S at nav station - Excludes Extra 9' chart plotter ZEUS 3S</v>
      </c>
      <c r="C176" s="291" t="str">
        <f>IF('NEEL 52 TARIF-PRICE LIST'!D161=0,"","X")</f>
        <v/>
      </c>
      <c r="D176" s="292"/>
      <c r="E176" s="293"/>
    </row>
    <row r="177" spans="1:5" ht="56.65" customHeight="1" x14ac:dyDescent="0.2">
      <c r="A177" s="154" t="str">
        <f>'NEEL 52 TARIF-PRICE LIST'!A162</f>
        <v>■ OPT 52 EL004</v>
      </c>
      <c r="B177" s="163" t="str">
        <f>'NEEL 52 TARIF-PRICE LIST'!B162</f>
        <v>Radar Halo 20+ B&amp;G avec chaise de mât pour mât aluminium ou mat carbone
Radar B&amp;G Halo 20+ with mast chair for aluminium or carbon mast</v>
      </c>
      <c r="C177" s="291" t="str">
        <f>IF('NEEL 52 TARIF-PRICE LIST'!D162=0,"","X")</f>
        <v/>
      </c>
      <c r="D177" s="292"/>
      <c r="E177" s="293"/>
    </row>
    <row r="178" spans="1:5" ht="56.65" customHeight="1" x14ac:dyDescent="0.2">
      <c r="A178" s="154" t="str">
        <f>'NEEL 52 TARIF-PRICE LIST'!A163</f>
        <v>■ OPT 52 EL005</v>
      </c>
      <c r="B178" s="163" t="str">
        <f>'NEEL 52 TARIF-PRICE LIST'!B163</f>
        <v>Commande de guindeau et compteur de chaîne à la console de barre extérieure
Windlass control and chain counter at the helm</v>
      </c>
      <c r="C178" s="291" t="str">
        <f>IF('NEEL 52 TARIF-PRICE LIST'!D163=0,"","X")</f>
        <v/>
      </c>
      <c r="D178" s="292"/>
      <c r="E178" s="293"/>
    </row>
    <row r="179" spans="1:5" ht="56.65" customHeight="1" x14ac:dyDescent="0.2">
      <c r="A179" s="154" t="str">
        <f>'NEEL 52 TARIF-PRICE LIST'!A164</f>
        <v>■ OPT 52 EL006</v>
      </c>
      <c r="B179" s="163" t="str">
        <f>'NEEL 52 TARIF-PRICE LIST'!B164</f>
        <v>Upgrade instruments Triton Edge (afficheur H5000 à la place du Triton² de la table à carte intérieure)
Upgrade Triton Edge device (H5000 display in place of the Triton 2 on the inside chart table)</v>
      </c>
      <c r="C179" s="291" t="str">
        <f>IF('NEEL 52 TARIF-PRICE LIST'!D164=0,"","X")</f>
        <v/>
      </c>
      <c r="D179" s="292"/>
      <c r="E179" s="293"/>
    </row>
    <row r="180" spans="1:5" ht="56.65" customHeight="1" x14ac:dyDescent="0.2">
      <c r="A180" s="154" t="str">
        <f>'NEEL 52 TARIF-PRICE LIST'!A165</f>
        <v>■ OPT 52 EL007</v>
      </c>
      <c r="B180" s="163" t="str">
        <f>'NEEL 52 TARIF-PRICE LIST'!B165</f>
        <v>Upgrade pilote H5000 (Clavier commande pilote H5000 à la place des 2 clavier Triton pour le pilote)
Upgrade H5000 pilot (H5000 control keyboard instead of the 2 Triton keyboard for the pilot)</v>
      </c>
      <c r="C180" s="291" t="str">
        <f>IF('NEEL 52 TARIF-PRICE LIST'!D165=0,"","X")</f>
        <v/>
      </c>
      <c r="D180" s="292"/>
      <c r="E180" s="293"/>
    </row>
    <row r="181" spans="1:5" ht="56.65" customHeight="1" x14ac:dyDescent="0.2">
      <c r="A181" s="154" t="str">
        <f>'NEEL 52 TARIF-PRICE LIST'!A166</f>
        <v>■ OPT 52 EL008</v>
      </c>
      <c r="B181" s="163" t="str">
        <f>'NEEL 52 TARIF-PRICE LIST'!B166</f>
        <v>Pack routeur pepwave 4G/5G reste du monde
Pack 4G/5G router rest of the world</v>
      </c>
      <c r="C181" s="291" t="str">
        <f>IF('NEEL 52 TARIF-PRICE LIST'!D166=0,"","X")</f>
        <v/>
      </c>
      <c r="D181" s="292"/>
      <c r="E181" s="293"/>
    </row>
    <row r="182" spans="1:5" ht="56.65" customHeight="1" x14ac:dyDescent="0.2">
      <c r="A182" s="154" t="str">
        <f>'NEEL 52 TARIF-PRICE LIST'!A167</f>
        <v>■ OPT 52 EL009</v>
      </c>
      <c r="B182" s="163" t="str">
        <f>'NEEL 52 TARIF-PRICE LIST'!B167</f>
        <v>Pack routeur pepwave 4G/5G USA
Pack 4G/5G router USA</v>
      </c>
      <c r="C182" s="291" t="str">
        <f>IF('NEEL 52 TARIF-PRICE LIST'!D167=0,"","X")</f>
        <v/>
      </c>
      <c r="D182" s="292"/>
      <c r="E182" s="293"/>
    </row>
    <row r="183" spans="1:5" ht="79.150000000000006" customHeight="1" x14ac:dyDescent="0.2">
      <c r="A183" s="154" t="str">
        <f>'NEEL 52 TARIF-PRICE LIST'!A168</f>
        <v>■ OPT 52 EL010</v>
      </c>
      <c r="B183" s="163" t="str">
        <f>'NEEL 52 TARIF-PRICE LIST'!B168</f>
        <v>Alarme de sécurité, surveillance et mouillage BRNKL caméra incluse (affichage sur téléphone client) - abonnement non inclus
Security alarm, monitoring and mooring BRNKL with one camera (display on customer phone)</v>
      </c>
      <c r="C183" s="291" t="str">
        <f>IF('NEEL 52 TARIF-PRICE LIST'!D168=0,"","X")</f>
        <v/>
      </c>
      <c r="D183" s="292"/>
      <c r="E183" s="293"/>
    </row>
    <row r="184" spans="1:5" ht="56.65" customHeight="1" x14ac:dyDescent="0.2">
      <c r="A184" s="154" t="str">
        <f>'NEEL 52 TARIF-PRICE LIST'!A169</f>
        <v>■ OPT 52 EL011</v>
      </c>
      <c r="B184" s="163" t="str">
        <f>'NEEL 52 TARIF-PRICE LIST'!B169</f>
        <v>Caméra SEA.AI en tête de mat (détection d'objets flottants, affichage sur B&amp;G)
SEA.AI camera in masthead (detection of floating objects, display on B&amp;G)</v>
      </c>
      <c r="C184" s="291" t="str">
        <f>IF('NEEL 52 TARIF-PRICE LIST'!D169=0,"","X")</f>
        <v/>
      </c>
      <c r="D184" s="292"/>
      <c r="E184" s="293"/>
    </row>
    <row r="185" spans="1:5" ht="56.65" customHeight="1" x14ac:dyDescent="0.2">
      <c r="A185" s="154" t="str">
        <f>'NEEL 52 TARIF-PRICE LIST'!A170</f>
        <v>■ OPT 52 EL012</v>
      </c>
      <c r="B185" s="163" t="str">
        <f>'NEEL 52 TARIF-PRICE LIST'!B170</f>
        <v>2 caméras de manœuvre sur barre de flèche babord (affichage sur B&amp;G)
2 portside spreader bar manoeuvre cameras (display on B&amp;G)</v>
      </c>
      <c r="C185" s="291" t="str">
        <f>IF('NEEL 52 TARIF-PRICE LIST'!D170=0,"","X")</f>
        <v/>
      </c>
      <c r="D185" s="292"/>
      <c r="E185" s="293"/>
    </row>
    <row r="186" spans="1:5" ht="115.15" hidden="1" customHeight="1" x14ac:dyDescent="0.2">
      <c r="A186" s="208" t="str">
        <f>'NEEL 52 TARIF-PRICE LIST'!A171</f>
        <v>■ OPT 52 EL013</v>
      </c>
      <c r="B186" s="163" t="str">
        <f>'NEEL 52 TARIF-PRICE LIST'!B171</f>
        <v xml:space="preserve">1 balise EPIRB + 5 balises personnelles AIS MOB OCEAN SIGNAL RESCUEME MOB1 + 2 boutons MOB + Iridium+ VHF avec GPS/ASN &amp; AIS +  Balise INREACH Mini 2 pack marine 
1 balise EPIRB + 5 personal AIS MOB OCEAN SIGNAL RESCUEME MOB1 + 2 buttons MOB + Iridium+ VHF with GPS/ASN &amp; AIS + balise INREACH Mini 2 pack Marine </v>
      </c>
      <c r="C186" s="291" t="str">
        <f>IF('NEEL 52 TARIF-PRICE LIST'!D171=0,"","X")</f>
        <v/>
      </c>
      <c r="D186" s="292"/>
      <c r="E186" s="293"/>
    </row>
    <row r="187" spans="1:5" ht="103.15" customHeight="1" x14ac:dyDescent="0.2">
      <c r="A187" s="154" t="str">
        <f>'NEEL 52 TARIF-PRICE LIST'!A172</f>
        <v>■ OPT 52 EL014</v>
      </c>
      <c r="B187" s="163" t="str">
        <f>'NEEL 52 TARIF-PRICE LIST'!B172</f>
        <v>Iridium Certus 700</v>
      </c>
      <c r="C187" s="291" t="str">
        <f>IF('NEEL 52 TARIF-PRICE LIST'!D172=0,"","X")</f>
        <v/>
      </c>
      <c r="D187" s="292"/>
      <c r="E187" s="293"/>
    </row>
    <row r="188" spans="1:5" ht="56.65" customHeight="1" x14ac:dyDescent="0.2">
      <c r="A188" s="154" t="str">
        <f>'NEEL 52 TARIF-PRICE LIST'!A173</f>
        <v>■ OPT 52 EL015</v>
      </c>
      <c r="B188" s="163" t="str">
        <f>'NEEL 52 TARIF-PRICE LIST'!B173</f>
        <v xml:space="preserve">Forward scan
</v>
      </c>
      <c r="C188" s="291" t="str">
        <f>IF('NEEL 52 TARIF-PRICE LIST'!D173=0,"","X")</f>
        <v/>
      </c>
      <c r="D188" s="292"/>
      <c r="E188" s="293"/>
    </row>
    <row r="189" spans="1:5" ht="56.65" customHeight="1" x14ac:dyDescent="0.2">
      <c r="A189" s="154" t="str">
        <f>'NEEL 52 TARIF-PRICE LIST'!A174</f>
        <v>■ OPT 52 EL016</v>
      </c>
      <c r="B189" s="163" t="str">
        <f>'NEEL 52 TARIF-PRICE LIST'!B174</f>
        <v xml:space="preserve">Informations moteur affichées sur B&amp;G
Engine informations - Display on B&amp;G </v>
      </c>
      <c r="C189" s="291" t="str">
        <f>IF('NEEL 52 TARIF-PRICE LIST'!D174=0,"","X")</f>
        <v/>
      </c>
      <c r="D189" s="292"/>
      <c r="E189" s="293"/>
    </row>
    <row r="190" spans="1:5" ht="56.65" customHeight="1" x14ac:dyDescent="0.2">
      <c r="A190" s="154" t="str">
        <f>'NEEL 52 TARIF-PRICE LIST'!A175</f>
        <v>■ OPT 52 EL017</v>
      </c>
      <c r="B190" s="163" t="str">
        <f>'NEEL 52 TARIF-PRICE LIST'!B175</f>
        <v>Second pilote automatique indépendant avec calculateur NAC-3 &amp; compas precision-9
Second independant Autopilot  with calculator NAC-3 &amp; compass Precision-9</v>
      </c>
      <c r="C190" s="291" t="str">
        <f>IF('NEEL 52 TARIF-PRICE LIST'!D175=0,"","X")</f>
        <v/>
      </c>
      <c r="D190" s="292"/>
      <c r="E190" s="293"/>
    </row>
    <row r="191" spans="1:5" ht="56.65" customHeight="1" x14ac:dyDescent="0.2">
      <c r="A191" s="154" t="str">
        <f>'NEEL 52 TARIF-PRICE LIST'!A176</f>
        <v>■ OPT 52 EL018</v>
      </c>
      <c r="B191" s="163" t="str">
        <f>'NEEL 52 TARIF-PRICE LIST'!B176</f>
        <v>Second pilote automatique indépendant H5000 
Second independant Autopilot  H5000</v>
      </c>
      <c r="C191" s="291" t="str">
        <f>IF('NEEL 52 TARIF-PRICE LIST'!D176=0,"","X")</f>
        <v/>
      </c>
      <c r="D191" s="292"/>
      <c r="E191" s="293"/>
    </row>
    <row r="192" spans="1:5" ht="56.65" customHeight="1" thickBot="1" x14ac:dyDescent="0.25">
      <c r="A192" s="148"/>
      <c r="B192" s="160"/>
      <c r="C192" s="148"/>
      <c r="D192" s="148"/>
      <c r="E192" s="161"/>
    </row>
    <row r="193" spans="1:5" ht="56.65" customHeight="1" thickBot="1" x14ac:dyDescent="0.25">
      <c r="A193" s="315" t="s">
        <v>1</v>
      </c>
      <c r="B193" s="316">
        <v>0</v>
      </c>
      <c r="C193" s="316" t="s">
        <v>194</v>
      </c>
      <c r="D193" s="316"/>
      <c r="E193" s="317"/>
    </row>
    <row r="194" spans="1:5" ht="135.75" customHeight="1" thickBot="1" x14ac:dyDescent="0.25">
      <c r="A194" s="164" t="str">
        <f>'NEEL 52 TARIF-PRICE LIST'!A179</f>
        <v>≡ OPT 52 NA001</v>
      </c>
      <c r="B194" s="163" t="str">
        <f>'NEEL 52 TARIF-PRICE LIST'!B179</f>
        <v>Plus value pour gréement performance : Mât carbone et bôme aluminium peints en BLANC, haubans + bas haubans textiles, GV, Génois sur enrouleur et Trinquette sur emmagasineur en Hydranet
Added value for performace rigging: Carbon mast and aluminium boom painted WHITE, textile shroudes + lower textile shrouds. Hydranet set of sails : main sail, genoa on stainless steel forestay, and staysail on removable furler</v>
      </c>
      <c r="C194" s="291" t="str">
        <f>IF('NEEL 52 TARIF-PRICE LIST'!D179=0,"","X")</f>
        <v/>
      </c>
      <c r="D194" s="292"/>
      <c r="E194" s="293"/>
    </row>
    <row r="195" spans="1:5" ht="111.75" customHeight="1" thickBot="1" x14ac:dyDescent="0.25">
      <c r="A195" s="164" t="str">
        <f>'NEEL 52 TARIF-PRICE LIST'!A180</f>
        <v>≡ OPT 52 NA002</v>
      </c>
      <c r="B195" s="163" t="str">
        <f>'NEEL 52 TARIF-PRICE LIST'!B180</f>
        <v>Plus value pour gréement performance : Mât carbone et bôme aluminium peints en NOIR, haubans + bas haubans textiles, GV, Génois sur enrouleur et Trinquette sur emmagasineur en Hydranet
Added value for performace rigging: Carbon mast and aluminium boom painted BLACK, textile shroudes + lower textile shrouds. Hydranet set of sails : main sail, genoa on stainless steel forestay, and staysail on removable furler</v>
      </c>
      <c r="C195" s="291" t="str">
        <f>IF('NEEL 52 TARIF-PRICE LIST'!D180=0,"","X")</f>
        <v/>
      </c>
      <c r="D195" s="292"/>
      <c r="E195" s="293"/>
    </row>
    <row r="196" spans="1:5" ht="56.65" customHeight="1" thickBot="1" x14ac:dyDescent="0.25">
      <c r="A196" s="164" t="str">
        <f>'NEEL 52 TARIF-PRICE LIST'!A181</f>
        <v>■ OPT 52 NA009</v>
      </c>
      <c r="B196" s="163" t="str">
        <f>'NEEL 52 TARIF-PRICE LIST'!B181</f>
        <v xml:space="preserve">Accastillage de spi incluant 2 winchs manuels, 2 poulies de pont, 1 hook d'amure, 1 amure, 2 écoutes
Spi fittings including 2 manual winches, 2 pulleys, 1 tack hook, 2 taps  </v>
      </c>
      <c r="C196" s="291" t="str">
        <f>IF('NEEL 52 TARIF-PRICE LIST'!D181=0,"","X")</f>
        <v/>
      </c>
      <c r="D196" s="292"/>
      <c r="E196" s="293"/>
    </row>
    <row r="197" spans="1:5" ht="56.65" customHeight="1" thickBot="1" x14ac:dyDescent="0.25">
      <c r="A197" s="164" t="str">
        <f>'NEEL 52 TARIF-PRICE LIST'!A182</f>
        <v>■ OPT 52 NA003</v>
      </c>
      <c r="B197" s="163" t="str">
        <f>'NEEL 52 TARIF-PRICE LIST'!B182</f>
        <v>Spinnaker asymétique avec chaussette (impose l'OPT 52 NA009)- Mât Aluminium
Asymetric spinnaker including sock (requires OPT 52 NA009)- Aluminium Mast</v>
      </c>
      <c r="C197" s="291" t="str">
        <f>IF('NEEL 52 TARIF-PRICE LIST'!D182=0,"","X")</f>
        <v/>
      </c>
      <c r="D197" s="292"/>
      <c r="E197" s="293"/>
    </row>
    <row r="198" spans="1:5" ht="56.65" customHeight="1" thickBot="1" x14ac:dyDescent="0.25">
      <c r="A198" s="164" t="str">
        <f>'NEEL 52 TARIF-PRICE LIST'!A183</f>
        <v>■ OPT 52 NA004</v>
      </c>
      <c r="B198" s="163" t="str">
        <f>'NEEL 52 TARIF-PRICE LIST'!B183</f>
        <v>Spinnaker asymétique avec chaussette (impose l'OPT 52 NA009) - Carbon Mast
Asymetric spinnaker including sock (requires OPT 52 NA009) - Carbon Mast</v>
      </c>
      <c r="C198" s="291" t="str">
        <f>IF('NEEL 52 TARIF-PRICE LIST'!D183=0,"","X")</f>
        <v/>
      </c>
      <c r="D198" s="292"/>
      <c r="E198" s="293"/>
    </row>
    <row r="199" spans="1:5" ht="56.65" customHeight="1" thickBot="1" x14ac:dyDescent="0.25">
      <c r="A199" s="164" t="str">
        <f>'NEEL 52 TARIF-PRICE LIST'!A184</f>
        <v>≡ OPT 52 NA005</v>
      </c>
      <c r="B199" s="163" t="str">
        <f>'NEEL 52 TARIF-PRICE LIST'!B184</f>
        <v>Mât et bôme aluminium peints BLANC
Painted aluminium mast and boom WHITE</v>
      </c>
      <c r="C199" s="291" t="str">
        <f>IF('NEEL 52 TARIF-PRICE LIST'!D184=0,"","X")</f>
        <v/>
      </c>
      <c r="D199" s="292"/>
      <c r="E199" s="293"/>
    </row>
    <row r="200" spans="1:5" ht="56.65" customHeight="1" thickBot="1" x14ac:dyDescent="0.25">
      <c r="A200" s="164" t="str">
        <f>'NEEL 52 TARIF-PRICE LIST'!A185</f>
        <v>≡ OPT 52 NA006</v>
      </c>
      <c r="B200" s="163" t="str">
        <f>'NEEL 52 TARIF-PRICE LIST'!B185</f>
        <v>Mât et bôme aluminium peints NOIR
Painted aluminium mast and boom BLACK</v>
      </c>
      <c r="C200" s="291" t="str">
        <f>IF('NEEL 52 TARIF-PRICE LIST'!D185=0,"","X")</f>
        <v/>
      </c>
      <c r="D200" s="292"/>
      <c r="E200" s="293"/>
    </row>
    <row r="201" spans="1:5" ht="56.65" customHeight="1" thickBot="1" x14ac:dyDescent="0.25">
      <c r="A201" s="164" t="str">
        <f>'NEEL 52 TARIF-PRICE LIST'!A186</f>
        <v>≡ OPT 52 NA007</v>
      </c>
      <c r="B201" s="163" t="str">
        <f>'NEEL 52 TARIF-PRICE LIST'!B186</f>
        <v>Winch central électrique à la place du winch manuel
Electrical central winch instead of manual winch</v>
      </c>
      <c r="C201" s="291" t="str">
        <f>IF('NEEL 52 TARIF-PRICE LIST'!D186=0,"","X")</f>
        <v/>
      </c>
      <c r="D201" s="292"/>
      <c r="E201" s="293"/>
    </row>
    <row r="202" spans="1:5" ht="56.65" customHeight="1" thickBot="1" x14ac:dyDescent="0.25">
      <c r="A202" s="164" t="str">
        <f>'NEEL 52 TARIF-PRICE LIST'!A187</f>
        <v>≡ OPT 52 NA008</v>
      </c>
      <c r="B202" s="163" t="str">
        <f>'NEEL 52 TARIF-PRICE LIST'!B187</f>
        <v>Winch babord électrique à la place du winch manuel
Electrical portboard winch instead of manual winch</v>
      </c>
      <c r="C202" s="291" t="str">
        <f>IF('NEEL 52 TARIF-PRICE LIST'!D187=0,"","X")</f>
        <v/>
      </c>
      <c r="D202" s="292"/>
      <c r="E202" s="293"/>
    </row>
    <row r="203" spans="1:5" ht="56.65" customHeight="1" thickBot="1" x14ac:dyDescent="0.25">
      <c r="A203" s="164" t="str">
        <f>'NEEL 52 TARIF-PRICE LIST'!A188</f>
        <v>≡ OPT 52 NA010</v>
      </c>
      <c r="B203" s="163" t="str">
        <f>'NEEL 52 TARIF-PRICE LIST'!B188</f>
        <v>GV, génois et trinquette sur emmagasineur en Hydranet - mât Aluminium
Mainsail, genoa &amp; removable staysail in Hydranet - Aluminium mast</v>
      </c>
      <c r="C203" s="291" t="str">
        <f>IF('NEEL 52 TARIF-PRICE LIST'!D188=0,"","X")</f>
        <v/>
      </c>
      <c r="D203" s="292"/>
      <c r="E203" s="293"/>
    </row>
    <row r="204" spans="1:5" ht="56.65" customHeight="1" thickBot="1" x14ac:dyDescent="0.25">
      <c r="A204" s="164" t="str">
        <f>'NEEL 52 TARIF-PRICE LIST'!A189</f>
        <v>≡ OPT 52 NA011</v>
      </c>
      <c r="B204" s="163" t="str">
        <f>'NEEL 52 TARIF-PRICE LIST'!B189</f>
        <v>GV, génois et trinquette sur emmagasineur in D4 - mât Aluminium
Mainsail, genoa &amp; removable staysail in D- Aluminium mast</v>
      </c>
      <c r="C204" s="291" t="str">
        <f>IF('NEEL 52 TARIF-PRICE LIST'!D189=0,"","X")</f>
        <v/>
      </c>
      <c r="D204" s="292"/>
      <c r="E204" s="293"/>
    </row>
    <row r="205" spans="1:5" ht="56.65" customHeight="1" thickBot="1" x14ac:dyDescent="0.25">
      <c r="A205" s="164" t="str">
        <f>'NEEL 52 TARIF-PRICE LIST'!A190</f>
        <v>≡ OPT 52 NA012</v>
      </c>
      <c r="B205" s="163" t="str">
        <f>'NEEL 52 TARIF-PRICE LIST'!B190</f>
        <v>GV, génois et trinquette sur emmagasineur in D4 - mât Carbone
Mainsail, genoa &amp; removable staysail in D - Carbon mast</v>
      </c>
      <c r="C205" s="291" t="str">
        <f>IF('NEEL 52 TARIF-PRICE LIST'!D190=0,"","X")</f>
        <v/>
      </c>
      <c r="D205" s="292"/>
      <c r="E205" s="293"/>
    </row>
    <row r="206" spans="1:5" ht="56.65" customHeight="1" x14ac:dyDescent="0.2">
      <c r="A206" s="164" t="str">
        <f>'NEEL 52 TARIF-PRICE LIST'!A191</f>
        <v>≡ OPT 52 NA013</v>
      </c>
      <c r="B206" s="163" t="str">
        <f>'NEEL 52 TARIF-PRICE LIST'!B191</f>
        <v>Bandes UV et Lazy bag - autre couleur que pepper red (rouge)
Lazy-bag and anti-UV Stripes : other color than pepper Red</v>
      </c>
      <c r="C206" s="291" t="str">
        <f>IF('NEEL 52 TARIF-PRICE LIST'!D191=0,"","X")</f>
        <v/>
      </c>
      <c r="D206" s="292"/>
      <c r="E206" s="293"/>
    </row>
    <row r="207" spans="1:5" ht="56.65" customHeight="1" thickBot="1" x14ac:dyDescent="0.25">
      <c r="A207" s="148"/>
      <c r="B207" s="160"/>
      <c r="C207" s="148"/>
      <c r="D207" s="148"/>
      <c r="E207" s="161"/>
    </row>
    <row r="208" spans="1:5" ht="56.65" customHeight="1" thickBot="1" x14ac:dyDescent="0.25">
      <c r="A208" s="315" t="s">
        <v>189</v>
      </c>
      <c r="B208" s="316">
        <v>0</v>
      </c>
      <c r="C208" s="316" t="s">
        <v>194</v>
      </c>
      <c r="D208" s="316"/>
      <c r="E208" s="317"/>
    </row>
    <row r="209" spans="1:5" ht="56.65" customHeight="1" thickBot="1" x14ac:dyDescent="0.25">
      <c r="A209" s="164" t="str">
        <f>'NEEL 52 TARIF-PRICE LIST'!A194</f>
        <v>■ OPT 52 SEC001</v>
      </c>
      <c r="B209" s="165" t="str">
        <f>'NEEL 52 TARIF-PRICE LIST'!B194</f>
        <v>Équipement de sécurité 14 pax norme française selon inventaire
Safety equipment 14 Pax (French regulation book) as per inventory</v>
      </c>
      <c r="C209" s="294" t="str">
        <f>IF('NEEL 52 TARIF-PRICE LIST'!D194=0,"","X")</f>
        <v/>
      </c>
      <c r="D209" s="295"/>
      <c r="E209" s="296"/>
    </row>
    <row r="210" spans="1:5" ht="56.65" customHeight="1" thickBot="1" x14ac:dyDescent="0.25">
      <c r="A210" s="164" t="str">
        <f>'NEEL 52 TARIF-PRICE LIST'!A195</f>
        <v>■ OPT 52 SEC002</v>
      </c>
      <c r="B210" s="163" t="str">
        <f>'NEEL 52 TARIF-PRICE LIST'!B195</f>
        <v xml:space="preserve">radeau de survie de 8 PAX en sac - grab bag &gt;24 h / Prix unitaire
Life raft of 8 Pax in bag - grab bag &gt;24 h/ Unit price </v>
      </c>
      <c r="C210" s="291" t="str">
        <f>IF('NEEL 52 TARIF-PRICE LIST'!D195=0,"","X")</f>
        <v/>
      </c>
      <c r="D210" s="292"/>
      <c r="E210" s="293"/>
    </row>
    <row r="211" spans="1:5" ht="56.65" customHeight="1" thickBot="1" x14ac:dyDescent="0.25">
      <c r="A211" s="164" t="str">
        <f>'NEEL 52 TARIF-PRICE LIST'!A196</f>
        <v>■ OPT 52 SEC008</v>
      </c>
      <c r="B211" s="163" t="str">
        <f>'NEEL 52 TARIF-PRICE LIST'!B196</f>
        <v>radeau de survie de 6 PAX en sac - grab bag &gt;24 h / Prix unitaire
Life raft of 6 PAX in bag - grab bag &gt;24 h / Unit price</v>
      </c>
      <c r="C211" s="291" t="str">
        <f>IF('NEEL 52 TARIF-PRICE LIST'!D196=0,"","X")</f>
        <v/>
      </c>
      <c r="D211" s="292"/>
      <c r="E211" s="293"/>
    </row>
    <row r="212" spans="1:5" ht="56.65" customHeight="1" thickBot="1" x14ac:dyDescent="0.25">
      <c r="A212" s="164" t="str">
        <f>'NEEL 52 TARIF-PRICE LIST'!A197</f>
        <v>■ OPT 52 SEC003</v>
      </c>
      <c r="B212" s="163" t="str">
        <f>'NEEL 52 TARIF-PRICE LIST'!B197</f>
        <v>Seconde échelle de bain coque centrale avec  douchette eau chaude/froide
Second swiming ladder on the center hull with shower hot and cold water</v>
      </c>
      <c r="C212" s="291" t="str">
        <f>IF('NEEL 52 TARIF-PRICE LIST'!D197=0,"","X")</f>
        <v/>
      </c>
      <c r="D212" s="292"/>
      <c r="E212" s="293"/>
    </row>
    <row r="213" spans="1:5" ht="56.65" customHeight="1" thickBot="1" x14ac:dyDescent="0.25">
      <c r="A213" s="164" t="str">
        <f>'NEEL 52 TARIF-PRICE LIST'!A198</f>
        <v>■ OPT 52 SEC004</v>
      </c>
      <c r="B213" s="163" t="str">
        <f>'NEEL 52 TARIF-PRICE LIST'!B198</f>
        <v>Annexe Highfield 3,1 m Alu/Hypalon avec moteur hors-bord 6 CV
Dinghy Highfield 3,1 m Alu/Hypalon with 6 HP outboard engine</v>
      </c>
      <c r="C213" s="291" t="str">
        <f>IF('NEEL 52 TARIF-PRICE LIST'!D198=0,"","X")</f>
        <v/>
      </c>
      <c r="D213" s="292"/>
      <c r="E213" s="293"/>
    </row>
    <row r="214" spans="1:5" ht="56.65" customHeight="1" thickBot="1" x14ac:dyDescent="0.25">
      <c r="A214" s="164" t="str">
        <f>'NEEL 52 TARIF-PRICE LIST'!A199</f>
        <v>■ OPT 52 SEC005</v>
      </c>
      <c r="B214" s="163" t="str">
        <f>'NEEL 52 TARIF-PRICE LIST'!B199</f>
        <v>Annexe Highfield 3,4 m Alu/Hypalon avec moteur hors-bord 15 CV
Dinghy Highfield 3,4 m Alu/Hypalon with 15 HP outboard engine</v>
      </c>
      <c r="C214" s="291" t="str">
        <f>IF('NEEL 52 TARIF-PRICE LIST'!D199=0,"","X")</f>
        <v/>
      </c>
      <c r="D214" s="292"/>
      <c r="E214" s="293"/>
    </row>
    <row r="215" spans="1:5" ht="56.65" customHeight="1" thickBot="1" x14ac:dyDescent="0.25">
      <c r="A215" s="164" t="str">
        <f>'NEEL 52 TARIF-PRICE LIST'!A200</f>
        <v>■ OPT 52 SEC006</v>
      </c>
      <c r="B215" s="163" t="str">
        <f>'NEEL 52 TARIF-PRICE LIST'!B200</f>
        <v>Annexe Highfield 3,4 m Alu/Hypalon avec moteur hors-bord 20 CV
Dinghy Highfield 3,4 m Alu/Hypalon with 20 HP outboard engine</v>
      </c>
      <c r="C215" s="291" t="str">
        <f>IF('NEEL 52 TARIF-PRICE LIST'!D200=0,"","X")</f>
        <v/>
      </c>
      <c r="D215" s="292"/>
      <c r="E215" s="293"/>
    </row>
    <row r="216" spans="1:5" ht="56.65" customHeight="1" x14ac:dyDescent="0.2">
      <c r="A216" s="164" t="str">
        <f>'NEEL 52 TARIF-PRICE LIST'!A201</f>
        <v>■ OPT 52 SEC007</v>
      </c>
      <c r="B216" s="163" t="str">
        <f>'NEEL 52 TARIF-PRICE LIST'!B201</f>
        <v>Jupe de coque centrale plate pour pose de bers d’annexe (non fourni par NEEL)
Main hull aft transom flat to fit dinghy supports (no supplied by NEEL)</v>
      </c>
      <c r="C216" s="291" t="str">
        <f>IF('NEEL 52 TARIF-PRICE LIST'!D201=0,"","X")</f>
        <v/>
      </c>
      <c r="D216" s="292"/>
      <c r="E216" s="293"/>
    </row>
    <row r="217" spans="1:5" ht="44.25" customHeight="1" thickBot="1" x14ac:dyDescent="0.25">
      <c r="A217" s="148"/>
      <c r="B217" s="160"/>
      <c r="C217" s="148"/>
      <c r="D217" s="148"/>
      <c r="E217" s="161"/>
    </row>
    <row r="218" spans="1:5" ht="56.65" customHeight="1" thickBot="1" x14ac:dyDescent="0.25">
      <c r="A218" s="315" t="s">
        <v>137</v>
      </c>
      <c r="B218" s="316"/>
      <c r="C218" s="316"/>
      <c r="D218" s="316"/>
      <c r="E218" s="317"/>
    </row>
    <row r="219" spans="1:5" ht="56.25" customHeight="1" thickBot="1" x14ac:dyDescent="0.25">
      <c r="A219" s="164" t="str">
        <f>'NEEL 52 TARIF-PRICE LIST'!A204</f>
        <v>■ OPT 52 SR001</v>
      </c>
      <c r="B219" s="163" t="str">
        <f>'NEEL 52 TARIF-PRICE LIST'!B204</f>
        <v>Mâtage, mise à l'eau et mise en service La Rochelle
Masting, launching &amp; commissioning La Rochelle</v>
      </c>
      <c r="C219" s="291" t="str">
        <f>IF('NEEL 52 TARIF-PRICE LIST'!D204=0,"","X")</f>
        <v/>
      </c>
      <c r="D219" s="292"/>
      <c r="E219" s="293"/>
    </row>
    <row r="220" spans="1:5" ht="85.5" customHeight="1" thickBot="1" x14ac:dyDescent="0.25">
      <c r="A220" s="164" t="str">
        <f>'NEEL 52 TARIF-PRICE LIST'!A205</f>
        <v>■ OPT 52 SR002</v>
      </c>
      <c r="B220" s="163" t="str">
        <f>'NEEL 52 TARIF-PRICE LIST'!B205</f>
        <v>Coaching pour 3 jours
Coaching for 3 days</v>
      </c>
      <c r="C220" s="291" t="str">
        <f>IF('NEEL 52 TARIF-PRICE LIST'!D205=0,"","X")</f>
        <v/>
      </c>
      <c r="D220" s="292"/>
      <c r="E220" s="293"/>
    </row>
    <row r="221" spans="1:5" ht="73.5" customHeight="1" thickBot="1" x14ac:dyDescent="0.25">
      <c r="A221" s="164" t="str">
        <f>'NEEL 52 TARIF-PRICE LIST'!A206</f>
        <v>■ OPT 52 SR007</v>
      </c>
      <c r="B221" s="163" t="str">
        <f>'NEEL 52 TARIF-PRICE LIST'!B206</f>
        <v>Coaching pour Electronique - 1/2 journée
Electronic Coaching - 4 hours</v>
      </c>
      <c r="C221" s="291" t="str">
        <f>IF('NEEL 52 TARIF-PRICE LIST'!D206=0,"","X")</f>
        <v/>
      </c>
      <c r="D221" s="292"/>
      <c r="E221" s="293"/>
    </row>
    <row r="222" spans="1:5" ht="57" customHeight="1" thickBot="1" x14ac:dyDescent="0.25">
      <c r="A222" s="164" t="str">
        <f>'NEEL 52 TARIF-PRICE LIST'!A207</f>
        <v>■ OPT 52 SR003</v>
      </c>
      <c r="B222" s="163" t="str">
        <f>'NEEL 52 TARIF-PRICE LIST'!B207</f>
        <v>Nom du bateau et port d'attache
Boat name and port of registry</v>
      </c>
      <c r="C222" s="291" t="str">
        <f>IF('NEEL 52 TARIF-PRICE LIST'!D207=0,"","X")</f>
        <v/>
      </c>
      <c r="D222" s="292"/>
      <c r="E222" s="293"/>
    </row>
    <row r="223" spans="1:5" ht="51.75" thickBot="1" x14ac:dyDescent="0.25">
      <c r="A223" s="164" t="str">
        <f>'NEEL 52 TARIF-PRICE LIST'!A208</f>
        <v>■ OPT 52 SR004</v>
      </c>
      <c r="B223" s="163" t="str">
        <f>'NEEL 52 TARIF-PRICE LIST'!B208</f>
        <v>Nom du bateau sur les deux cotés du lazy bag
Boat name on both sides of the lazy bag</v>
      </c>
      <c r="C223" s="291" t="str">
        <f>IF('NEEL 52 TARIF-PRICE LIST'!D208=0,"","X")</f>
        <v/>
      </c>
      <c r="D223" s="292"/>
      <c r="E223" s="293"/>
    </row>
    <row r="224" spans="1:5" ht="51.75" customHeight="1" thickBot="1" x14ac:dyDescent="0.25">
      <c r="A224" s="164" t="str">
        <f>'NEEL 52 TARIF-PRICE LIST'!A209</f>
        <v>■ OPT 52 SR005</v>
      </c>
      <c r="B224" s="163" t="str">
        <f>'NEEL 52 TARIF-PRICE LIST'!B209</f>
        <v>Frais d'exportation
Exportation formalities</v>
      </c>
      <c r="C224" s="291" t="str">
        <f>IF('NEEL 52 TARIF-PRICE LIST'!D209=0,"","X")</f>
        <v/>
      </c>
      <c r="D224" s="292"/>
      <c r="E224" s="293"/>
    </row>
    <row r="225" spans="1:5" ht="69.75" customHeight="1" x14ac:dyDescent="0.2">
      <c r="A225" s="164" t="str">
        <f>'NEEL 52 TARIF-PRICE LIST'!A210</f>
        <v>■ OPT 52 SR006</v>
      </c>
      <c r="B225" s="163" t="str">
        <f>'NEEL 52 TARIF-PRICE LIST'!B210</f>
        <v>Taxe de déconstruction 2026 (sur les bateaux vendus et immatriculés en France Métropolitaine DROM et COM) Communiquée à titre indicatif. Soumise au barême applicable le jour de la livraison
Deconstruction tax in 2026 - only French registered trimarans</v>
      </c>
      <c r="C225" s="291" t="str">
        <f>IF('NEEL 52 TARIF-PRICE LIST'!D210=0,"","X")</f>
        <v/>
      </c>
      <c r="D225" s="292"/>
      <c r="E225" s="293"/>
    </row>
  </sheetData>
  <mergeCells count="228">
    <mergeCell ref="C223:E223"/>
    <mergeCell ref="C224:E224"/>
    <mergeCell ref="C225:E225"/>
    <mergeCell ref="D27:E27"/>
    <mergeCell ref="C74:E74"/>
    <mergeCell ref="C95:E95"/>
    <mergeCell ref="C172:E172"/>
    <mergeCell ref="C191:E191"/>
    <mergeCell ref="C201:E201"/>
    <mergeCell ref="C202:E202"/>
    <mergeCell ref="C203:E203"/>
    <mergeCell ref="C204:E204"/>
    <mergeCell ref="C205:E205"/>
    <mergeCell ref="C222:E222"/>
    <mergeCell ref="C137:E137"/>
    <mergeCell ref="C140:E140"/>
    <mergeCell ref="C141:E141"/>
    <mergeCell ref="C142:E142"/>
    <mergeCell ref="C143:E143"/>
    <mergeCell ref="C144:E144"/>
    <mergeCell ref="C145:E145"/>
    <mergeCell ref="C147:E147"/>
    <mergeCell ref="C148:E148"/>
    <mergeCell ref="C149:E149"/>
    <mergeCell ref="C219:E219"/>
    <mergeCell ref="C220:E220"/>
    <mergeCell ref="C221:E221"/>
    <mergeCell ref="C213:E213"/>
    <mergeCell ref="C214:E214"/>
    <mergeCell ref="C215:E215"/>
    <mergeCell ref="C198:E198"/>
    <mergeCell ref="C200:E200"/>
    <mergeCell ref="C184:E184"/>
    <mergeCell ref="A208:E208"/>
    <mergeCell ref="C209:E209"/>
    <mergeCell ref="C210:E210"/>
    <mergeCell ref="C212:E212"/>
    <mergeCell ref="A218:E218"/>
    <mergeCell ref="C199:E199"/>
    <mergeCell ref="A193:E193"/>
    <mergeCell ref="C195:E195"/>
    <mergeCell ref="C196:E196"/>
    <mergeCell ref="C197:E197"/>
    <mergeCell ref="C194:E194"/>
    <mergeCell ref="C206:E206"/>
    <mergeCell ref="C216:E216"/>
    <mergeCell ref="C211:E211"/>
    <mergeCell ref="C189:E189"/>
    <mergeCell ref="C190:E190"/>
    <mergeCell ref="C174:E174"/>
    <mergeCell ref="C175:E175"/>
    <mergeCell ref="C176:E176"/>
    <mergeCell ref="C177:E177"/>
    <mergeCell ref="C179:E179"/>
    <mergeCell ref="C180:E180"/>
    <mergeCell ref="C181:E181"/>
    <mergeCell ref="C178:E178"/>
    <mergeCell ref="C182:E182"/>
    <mergeCell ref="C183:E183"/>
    <mergeCell ref="C185:E185"/>
    <mergeCell ref="C186:E186"/>
    <mergeCell ref="C187:E187"/>
    <mergeCell ref="C188:E188"/>
    <mergeCell ref="C162:E162"/>
    <mergeCell ref="C163:E163"/>
    <mergeCell ref="C164:E164"/>
    <mergeCell ref="A167:B167"/>
    <mergeCell ref="A173:E173"/>
    <mergeCell ref="C150:E150"/>
    <mergeCell ref="C151:E151"/>
    <mergeCell ref="C152:E152"/>
    <mergeCell ref="C153:E153"/>
    <mergeCell ref="C165:E165"/>
    <mergeCell ref="C166:E166"/>
    <mergeCell ref="C167:E167"/>
    <mergeCell ref="C168:E168"/>
    <mergeCell ref="C169:E169"/>
    <mergeCell ref="C170:E170"/>
    <mergeCell ref="C160:E160"/>
    <mergeCell ref="A161:B161"/>
    <mergeCell ref="C161:E161"/>
    <mergeCell ref="C157:E157"/>
    <mergeCell ref="C158:E158"/>
    <mergeCell ref="C159:E159"/>
    <mergeCell ref="C171:E171"/>
    <mergeCell ref="B51:C51"/>
    <mergeCell ref="B52:C52"/>
    <mergeCell ref="B66:C66"/>
    <mergeCell ref="B67:C67"/>
    <mergeCell ref="A69:E69"/>
    <mergeCell ref="C70:E70"/>
    <mergeCell ref="C71:E71"/>
    <mergeCell ref="C72:E72"/>
    <mergeCell ref="B59:C59"/>
    <mergeCell ref="B60:C60"/>
    <mergeCell ref="B62:C62"/>
    <mergeCell ref="B63:C63"/>
    <mergeCell ref="B64:C64"/>
    <mergeCell ref="B65:C65"/>
    <mergeCell ref="B61:C61"/>
    <mergeCell ref="A1:B1"/>
    <mergeCell ref="C1:E1"/>
    <mergeCell ref="C2:D2"/>
    <mergeCell ref="C3:D3"/>
    <mergeCell ref="C4:D4"/>
    <mergeCell ref="D19:E19"/>
    <mergeCell ref="D20:E20"/>
    <mergeCell ref="D21:E21"/>
    <mergeCell ref="C14:E14"/>
    <mergeCell ref="C15:E15"/>
    <mergeCell ref="C16:E16"/>
    <mergeCell ref="A17:B17"/>
    <mergeCell ref="C17:E17"/>
    <mergeCell ref="A19:B24"/>
    <mergeCell ref="A6:B6"/>
    <mergeCell ref="C6:E6"/>
    <mergeCell ref="A7:E7"/>
    <mergeCell ref="C8:E8"/>
    <mergeCell ref="C9:E9"/>
    <mergeCell ref="C10:E10"/>
    <mergeCell ref="D22:E22"/>
    <mergeCell ref="D23:E23"/>
    <mergeCell ref="D24:E24"/>
    <mergeCell ref="C11:E11"/>
    <mergeCell ref="A12:B12"/>
    <mergeCell ref="C12:E12"/>
    <mergeCell ref="A13:B13"/>
    <mergeCell ref="C13:E13"/>
    <mergeCell ref="A14:B16"/>
    <mergeCell ref="C93:E93"/>
    <mergeCell ref="A76:E76"/>
    <mergeCell ref="C77:E77"/>
    <mergeCell ref="C78:E78"/>
    <mergeCell ref="C79:E79"/>
    <mergeCell ref="C80:E80"/>
    <mergeCell ref="C81:E81"/>
    <mergeCell ref="C88:E88"/>
    <mergeCell ref="D26:E26"/>
    <mergeCell ref="D28:E28"/>
    <mergeCell ref="A30:E30"/>
    <mergeCell ref="C31:E31"/>
    <mergeCell ref="A25:B28"/>
    <mergeCell ref="D25:E25"/>
    <mergeCell ref="A41:C41"/>
    <mergeCell ref="B42:C42"/>
    <mergeCell ref="B43:C43"/>
    <mergeCell ref="B44:C44"/>
    <mergeCell ref="C32:E32"/>
    <mergeCell ref="C120:E120"/>
    <mergeCell ref="C73:E73"/>
    <mergeCell ref="C86:E86"/>
    <mergeCell ref="C87:E87"/>
    <mergeCell ref="C113:E113"/>
    <mergeCell ref="C114:E114"/>
    <mergeCell ref="C115:E115"/>
    <mergeCell ref="C112:E112"/>
    <mergeCell ref="A100:E100"/>
    <mergeCell ref="C101:E101"/>
    <mergeCell ref="C102:E102"/>
    <mergeCell ref="C103:E103"/>
    <mergeCell ref="C104:E104"/>
    <mergeCell ref="C94:E94"/>
    <mergeCell ref="C96:E96"/>
    <mergeCell ref="C97:E97"/>
    <mergeCell ref="C110:E110"/>
    <mergeCell ref="C119:E119"/>
    <mergeCell ref="C111:E111"/>
    <mergeCell ref="C92:E92"/>
    <mergeCell ref="C33:E33"/>
    <mergeCell ref="C34:E34"/>
    <mergeCell ref="C35:E35"/>
    <mergeCell ref="C82:E82"/>
    <mergeCell ref="C116:E116"/>
    <mergeCell ref="C117:E117"/>
    <mergeCell ref="C118:E118"/>
    <mergeCell ref="A40:C40"/>
    <mergeCell ref="D40:E40"/>
    <mergeCell ref="C36:E36"/>
    <mergeCell ref="C37:E37"/>
    <mergeCell ref="C38:E38"/>
    <mergeCell ref="B53:C53"/>
    <mergeCell ref="B54:C54"/>
    <mergeCell ref="B55:C55"/>
    <mergeCell ref="B56:C56"/>
    <mergeCell ref="B45:C45"/>
    <mergeCell ref="B46:C46"/>
    <mergeCell ref="B57:C57"/>
    <mergeCell ref="B58:C58"/>
    <mergeCell ref="B47:C47"/>
    <mergeCell ref="B48:C48"/>
    <mergeCell ref="B49:C49"/>
    <mergeCell ref="B50:C50"/>
    <mergeCell ref="C127:E127"/>
    <mergeCell ref="C128:E128"/>
    <mergeCell ref="C129:E129"/>
    <mergeCell ref="C126:E126"/>
    <mergeCell ref="A135:E135"/>
    <mergeCell ref="C136:E136"/>
    <mergeCell ref="C154:E154"/>
    <mergeCell ref="C155:E155"/>
    <mergeCell ref="C156:E156"/>
    <mergeCell ref="C138:E138"/>
    <mergeCell ref="C146:E146"/>
    <mergeCell ref="C139:E139"/>
    <mergeCell ref="A5:B5"/>
    <mergeCell ref="C5:E5"/>
    <mergeCell ref="F137:G137"/>
    <mergeCell ref="C130:E130"/>
    <mergeCell ref="C131:E131"/>
    <mergeCell ref="C132:E132"/>
    <mergeCell ref="C133:E133"/>
    <mergeCell ref="A126:B126"/>
    <mergeCell ref="A130:B130"/>
    <mergeCell ref="C121:E121"/>
    <mergeCell ref="C84:E84"/>
    <mergeCell ref="C85:E85"/>
    <mergeCell ref="A90:E90"/>
    <mergeCell ref="C91:E91"/>
    <mergeCell ref="C122:E122"/>
    <mergeCell ref="C123:E123"/>
    <mergeCell ref="C124:E124"/>
    <mergeCell ref="C125:E125"/>
    <mergeCell ref="C98:E98"/>
    <mergeCell ref="C105:E105"/>
    <mergeCell ref="C106:E106"/>
    <mergeCell ref="C107:E107"/>
    <mergeCell ref="C108:E108"/>
    <mergeCell ref="C109:E109"/>
  </mergeCells>
  <phoneticPr fontId="3" type="noConversion"/>
  <conditionalFormatting sqref="C70:E74 C77:E88 C91:E98 C174:E191">
    <cfRule type="containsBlanks" dxfId="4" priority="22">
      <formula>LEN(TRIM(C70))=0</formula>
    </cfRule>
  </conditionalFormatting>
  <conditionalFormatting sqref="C101:E133 C136:E136 C137:C160 C162:C166 C168:C171">
    <cfRule type="containsBlanks" dxfId="3" priority="21">
      <formula>LEN(TRIM(C101))=0</formula>
    </cfRule>
  </conditionalFormatting>
  <conditionalFormatting sqref="C194:E206">
    <cfRule type="containsBlanks" dxfId="2" priority="3">
      <formula>LEN(TRIM(C194))=0</formula>
    </cfRule>
  </conditionalFormatting>
  <conditionalFormatting sqref="C209:E216">
    <cfRule type="containsBlanks" dxfId="1" priority="19">
      <formula>LEN(TRIM(C209))=0</formula>
    </cfRule>
  </conditionalFormatting>
  <conditionalFormatting sqref="C219:E225">
    <cfRule type="containsBlanks" dxfId="0" priority="1">
      <formula>LEN(TRIM(C219))=0</formula>
    </cfRule>
  </conditionalFormatting>
  <pageMargins left="0.25" right="0.25" top="0.75" bottom="0.75" header="0.3" footer="0.3"/>
  <pageSetup paperSize="9" scale="29" fitToHeight="0" orientation="portrait" r:id="rId1"/>
  <headerFooter>
    <oddHeader>&amp;C&amp;28&amp;A&amp;R&amp;28XX</oddHeader>
    <oddFooter>&amp;R&amp;"Arial,Gras"&amp;18&amp;P / &amp;N</oddFooter>
  </headerFooter>
  <rowBreaks count="3" manualBreakCount="3">
    <brk id="28" max="4" man="1"/>
    <brk id="67" max="4" man="1"/>
    <brk id="133" max="4" man="1"/>
  </rowBreaks>
  <colBreaks count="1" manualBreakCount="1">
    <brk id="5" max="1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Feuil2</vt:lpstr>
      <vt:lpstr>NEEL 52 TARIF-PRICE LIST</vt:lpstr>
      <vt:lpstr>FICHE DE FABRICATION NEEL 52</vt:lpstr>
      <vt:lpstr>'FICHE DE FABRICATION NEEL 52'!Zone_d_impression</vt:lpstr>
      <vt:lpstr>'NEEL 52 TARIF-PRICE LIST'!Zone_d_impression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Brieuc MAISONNEUVE</cp:lastModifiedBy>
  <cp:lastPrinted>2023-04-04T12:23:43Z</cp:lastPrinted>
  <dcterms:created xsi:type="dcterms:W3CDTF">1996-10-21T11:03:58Z</dcterms:created>
  <dcterms:modified xsi:type="dcterms:W3CDTF">2023-05-23T07:52:33Z</dcterms:modified>
</cp:coreProperties>
</file>